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75" windowWidth="15480" windowHeight="7425" tabRatio="787"/>
  </bookViews>
  <sheets>
    <sheet name="RWH" sheetId="14" r:id="rId1"/>
    <sheet name="FURNITURE" sheetId="6" state="hidden" r:id="rId2"/>
    <sheet name="furniture calculation" sheetId="10" state="hidden" r:id="rId3"/>
    <sheet name="CI" sheetId="9" state="hidden" r:id="rId4"/>
  </sheets>
  <definedNames>
    <definedName name="_1Excel_BuiltIn_Print_Area_1" localSheetId="0">#REF!</definedName>
    <definedName name="_1Excel_BuiltIn_Print_Area_1">#REF!</definedName>
    <definedName name="_1Excel_BuiltIn_Print_Area_2_1_1_1" localSheetId="0">#REF!</definedName>
    <definedName name="_1Excel_BuiltIn_Print_Area_2_1_1_1">#REF!</definedName>
    <definedName name="_2Excel_BuiltIn_Print_Area_3_1_1_1" localSheetId="0">#REF!</definedName>
    <definedName name="_2Excel_BuiltIn_Print_Area_3_1_1_1">#REF!</definedName>
    <definedName name="_3Excel_BuiltIn_Print_Area_3_1_1_1_1" localSheetId="0">#REF!</definedName>
    <definedName name="_3Excel_BuiltIn_Print_Area_3_1_1_1_1">#REF!</definedName>
    <definedName name="_xlnm._FilterDatabase" localSheetId="0" hidden="1">RWH!#REF!</definedName>
    <definedName name="DOORS" localSheetId="0">#REF!</definedName>
    <definedName name="DOORS">#REF!</definedName>
    <definedName name="Excel_BuiltIn_Print_Area_1" localSheetId="0">#REF!</definedName>
    <definedName name="Excel_BuiltIn_Print_Area_1">#REF!</definedName>
    <definedName name="Excel_BuiltIn_Print_Area_2" localSheetId="0">#REF!</definedName>
    <definedName name="Excel_BuiltIn_Print_Area_2">#REF!</definedName>
    <definedName name="Excel_BuiltIn_Print_Area_2_1" localSheetId="0">#REF!</definedName>
    <definedName name="Excel_BuiltIn_Print_Area_2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 localSheetId="0">#REF!</definedName>
    <definedName name="Excel_BuiltIn_Print_Area_3">#REF!</definedName>
    <definedName name="Excel_BuiltIn_Print_Area_3_1" localSheetId="0">#REF!</definedName>
    <definedName name="Excel_BuiltIn_Print_Area_3_1">#REF!</definedName>
    <definedName name="Excel_BuiltIn_Print_Area_3_1_1" localSheetId="0">#REF!</definedName>
    <definedName name="Excel_BuiltIn_Print_Area_3_1_1">#REF!</definedName>
    <definedName name="Excel_BuiltIn_Print_Area_3_1_1_1" localSheetId="0">#REF!</definedName>
    <definedName name="Excel_BuiltIn_Print_Area_3_1_1_1">#REF!</definedName>
    <definedName name="Excel_BuiltIn_Print_Area_3_1_1_1_1" localSheetId="0">#REF!</definedName>
    <definedName name="Excel_BuiltIn_Print_Area_3_1_1_1_1">#REF!</definedName>
    <definedName name="Excel_BuiltIn_Print_Area_3_1_1_1_1_1" localSheetId="0">#REF!</definedName>
    <definedName name="Excel_BuiltIn_Print_Area_3_1_1_1_1_1">#REF!</definedName>
    <definedName name="Excel_BuiltIn_Print_Area_4" localSheetId="0">#REF!</definedName>
    <definedName name="Excel_BuiltIn_Print_Area_4">#REF!</definedName>
    <definedName name="Excel_BuiltIn_Print_Area_4_1" localSheetId="0">#REF!</definedName>
    <definedName name="Excel_BuiltIn_Print_Area_4_1">#REF!</definedName>
    <definedName name="Excel_BuiltIn_Print_Area_4_1_1" localSheetId="0">#REF!</definedName>
    <definedName name="Excel_BuiltIn_Print_Area_4_1_1">#REF!</definedName>
    <definedName name="Excel_BuiltIn_Print_Area_4_1_1_1" localSheetId="0">#REF!</definedName>
    <definedName name="Excel_BuiltIn_Print_Area_4_1_1_1">#REF!</definedName>
    <definedName name="Excel_BuiltIn_Print_Area_5" localSheetId="0">#REF!</definedName>
    <definedName name="Excel_BuiltIn_Print_Area_5">#REF!</definedName>
    <definedName name="Excel_BuiltIn_Print_Area_5_1" localSheetId="0">#REF!</definedName>
    <definedName name="Excel_BuiltIn_Print_Area_5_1">#REF!</definedName>
    <definedName name="Excel_BuiltIn_Print_Area_5_1_1" localSheetId="0">#REF!</definedName>
    <definedName name="Excel_BuiltIn_Print_Area_5_1_1">#REF!</definedName>
    <definedName name="Excel_BuiltIn_Print_Area_5_1_1_1" localSheetId="0">#REF!</definedName>
    <definedName name="Excel_BuiltIn_Print_Area_5_1_1_1">#REF!</definedName>
    <definedName name="Excel_BuiltIn_Print_Area_6" localSheetId="0">#REF!</definedName>
    <definedName name="Excel_BuiltIn_Print_Area_6">#REF!</definedName>
    <definedName name="Excel_BuiltIn_Print_Area_6_1" localSheetId="0">#REF!</definedName>
    <definedName name="Excel_BuiltIn_Print_Area_6_1">#REF!</definedName>
    <definedName name="Excel_BuiltIn_Print_Area_6_1_1" localSheetId="0">#REF!</definedName>
    <definedName name="Excel_BuiltIn_Print_Area_6_1_1">#REF!</definedName>
    <definedName name="Excel_BuiltIn_Print_Area_7_1" localSheetId="0">#REF!</definedName>
    <definedName name="Excel_BuiltIn_Print_Area_7_1">#REF!</definedName>
    <definedName name="Excel_BuiltIn_Print_Area_7_1_1" localSheetId="0">#REF!</definedName>
    <definedName name="Excel_BuiltIn_Print_Area_7_1_1">#REF!</definedName>
    <definedName name="Excel_BuiltIn_Print_Area_7_1_1_1" localSheetId="0">#REF!</definedName>
    <definedName name="Excel_BuiltIn_Print_Area_7_1_1_1">#REF!</definedName>
    <definedName name="Excel_BuiltIn_Print_Area_8" localSheetId="0">#REF!</definedName>
    <definedName name="Excel_BuiltIn_Print_Area_8">#REF!</definedName>
    <definedName name="Excel_BuiltIn_Print_Area_8_1" localSheetId="0">#REF!</definedName>
    <definedName name="Excel_BuiltIn_Print_Area_8_1">#REF!</definedName>
    <definedName name="Excel_BuiltIn_Print_Area_8_1_1" localSheetId="0">#REF!</definedName>
    <definedName name="Excel_BuiltIn_Print_Area_8_1_1">#REF!</definedName>
    <definedName name="Excel_BuiltIn_Print_Area_9" localSheetId="0">#REF!</definedName>
    <definedName name="Excel_BuiltIn_Print_Area_9">#REF!</definedName>
    <definedName name="Excel_BuiltIn_Print_Titles_1" localSheetId="0">#REF!</definedName>
    <definedName name="Excel_BuiltIn_Print_Titles_1">#REF!</definedName>
    <definedName name="Excel_BuiltIn_Print_Titles_2" localSheetId="0">#REF!</definedName>
    <definedName name="Excel_BuiltIn_Print_Titles_2">#REF!</definedName>
    <definedName name="Excel_BuiltIn_Print_Titles_2_1" localSheetId="0">#REF!</definedName>
    <definedName name="Excel_BuiltIn_Print_Titles_2_1">#REF!</definedName>
    <definedName name="Excel_BuiltIn_Print_Titles_3" localSheetId="0">#REF!</definedName>
    <definedName name="Excel_BuiltIn_Print_Titles_3">#REF!</definedName>
    <definedName name="Excel_BuiltIn_Print_Titles_3_1" localSheetId="0">#REF!</definedName>
    <definedName name="Excel_BuiltIn_Print_Titles_3_1">#REF!</definedName>
    <definedName name="_xlnm.Print_Area" localSheetId="3">CI!$A$1:$H$38</definedName>
    <definedName name="_xlnm.Print_Area" localSheetId="0">RWH!$A$1:$F$55</definedName>
  </definedNames>
  <calcPr calcId="124519"/>
</workbook>
</file>

<file path=xl/calcChain.xml><?xml version="1.0" encoding="utf-8"?>
<calcChain xmlns="http://schemas.openxmlformats.org/spreadsheetml/2006/main">
  <c r="J55" i="14"/>
  <c r="J58"/>
  <c r="F55"/>
  <c r="A44" l="1"/>
  <c r="A47" s="1"/>
  <c r="A49" s="1"/>
  <c r="A51" s="1"/>
  <c r="A53" s="1"/>
  <c r="A54" s="1"/>
  <c r="G18" i="6" l="1"/>
  <c r="H18" s="1"/>
  <c r="G17"/>
  <c r="G7"/>
  <c r="H7"/>
  <c r="G23" i="10"/>
  <c r="E15" i="6"/>
  <c r="H23" i="10"/>
  <c r="F23"/>
  <c r="B23"/>
  <c r="E16" i="6" s="1"/>
  <c r="H16" s="1"/>
  <c r="C23" i="10"/>
  <c r="D23"/>
  <c r="E13" i="6"/>
  <c r="E23" i="10"/>
  <c r="I23"/>
  <c r="J23"/>
  <c r="K23"/>
  <c r="L23"/>
  <c r="E17" i="6"/>
  <c r="H17" s="1"/>
  <c r="M23" i="10"/>
  <c r="E14" i="6"/>
  <c r="G9"/>
  <c r="H9" s="1"/>
  <c r="G10"/>
  <c r="H10" s="1"/>
  <c r="G11"/>
  <c r="G12"/>
  <c r="G13"/>
  <c r="G14"/>
  <c r="H14" s="1"/>
  <c r="G15"/>
  <c r="G16"/>
  <c r="G8"/>
  <c r="H8" s="1"/>
  <c r="F38" i="9"/>
  <c r="H35"/>
  <c r="G35"/>
  <c r="H32"/>
  <c r="G32"/>
  <c r="H31"/>
  <c r="G31"/>
  <c r="G28"/>
  <c r="H28" s="1"/>
  <c r="J27"/>
  <c r="J26"/>
  <c r="J28"/>
  <c r="J25"/>
  <c r="H24"/>
  <c r="G24"/>
  <c r="J22"/>
  <c r="J21"/>
  <c r="J23"/>
  <c r="J20"/>
  <c r="H20"/>
  <c r="G20"/>
  <c r="J18"/>
  <c r="J17"/>
  <c r="J19"/>
  <c r="J16"/>
  <c r="H16"/>
  <c r="G16"/>
  <c r="H11"/>
  <c r="G11"/>
  <c r="H10"/>
  <c r="G10"/>
  <c r="H9"/>
  <c r="G9"/>
  <c r="H6"/>
  <c r="G6"/>
  <c r="H5"/>
  <c r="G5"/>
  <c r="H4"/>
  <c r="H38" s="1"/>
  <c r="G4"/>
  <c r="E12" i="6"/>
  <c r="H12" s="1"/>
  <c r="E11"/>
  <c r="H11"/>
  <c r="H15" l="1"/>
  <c r="H13"/>
  <c r="H20"/>
</calcChain>
</file>

<file path=xl/sharedStrings.xml><?xml version="1.0" encoding="utf-8"?>
<sst xmlns="http://schemas.openxmlformats.org/spreadsheetml/2006/main" count="249" uniqueCount="170">
  <si>
    <t>Description</t>
  </si>
  <si>
    <t>MISCELLANEOUS</t>
  </si>
  <si>
    <t>DINING ROOM</t>
  </si>
  <si>
    <t>MVI ROOM</t>
  </si>
  <si>
    <t>CASHIER</t>
  </si>
  <si>
    <t>RECEPTION/ WAITING</t>
  </si>
  <si>
    <t xml:space="preserve">CUSTOMER LOUNGE </t>
  </si>
  <si>
    <t>WORKSTATIONS</t>
  </si>
  <si>
    <t>CONFERENCE ROOM</t>
  </si>
  <si>
    <t>EXECUTIVE</t>
  </si>
  <si>
    <t>MANAGER</t>
  </si>
  <si>
    <t>COUNTER</t>
  </si>
  <si>
    <t>WORK STATION</t>
  </si>
  <si>
    <t xml:space="preserve">SOFA 2 SEATER </t>
  </si>
  <si>
    <t>DINNING TABLE  (6 SEATER)</t>
  </si>
  <si>
    <t>TOTAL</t>
  </si>
  <si>
    <t>SERVER</t>
  </si>
  <si>
    <t>DESCRIPTION OF ITEM</t>
  </si>
  <si>
    <t>UNIT</t>
  </si>
  <si>
    <t>cum</t>
  </si>
  <si>
    <t>Cum</t>
  </si>
  <si>
    <t>a</t>
  </si>
  <si>
    <t>metre</t>
  </si>
  <si>
    <t>sqm</t>
  </si>
  <si>
    <t>b</t>
  </si>
  <si>
    <t>c</t>
  </si>
  <si>
    <t>d</t>
  </si>
  <si>
    <t>Kg</t>
  </si>
  <si>
    <t>Each</t>
  </si>
  <si>
    <t>each</t>
  </si>
  <si>
    <t>Suspended floors, roofs, landings, balconies and access platform.</t>
  </si>
  <si>
    <t>no of fans</t>
  </si>
  <si>
    <t>PROFORMA FOR CALCULATION OF COST INDEX (PAR 1.10.2007, PAGE 20) ON 12 TH MAR 2012 FOR LAWNGTLAI</t>
  </si>
  <si>
    <t xml:space="preserve"> (Rates as per PWD Mizoram SOR 2007 Plus CI 157.8)</t>
  </si>
  <si>
    <t>Sl. No.</t>
  </si>
  <si>
    <t>Unit</t>
  </si>
  <si>
    <t>Rate as on 1.10.2007 in Rs.</t>
  </si>
  <si>
    <t>Weightage</t>
  </si>
  <si>
    <t>Rate as on 10.03.2012 in Rs.</t>
  </si>
  <si>
    <t>Cost Index</t>
  </si>
  <si>
    <t>Bricks</t>
  </si>
  <si>
    <t>1000 Nos.</t>
  </si>
  <si>
    <t>Cement (OPC)</t>
  </si>
  <si>
    <t>Qtl.</t>
  </si>
  <si>
    <t>Steel</t>
  </si>
  <si>
    <t>8 &amp; 10 MM (Tor Steel)</t>
  </si>
  <si>
    <t>12 &amp; 16 MM (Tor Steel)</t>
  </si>
  <si>
    <t>Agreegate 20 MM Size</t>
  </si>
  <si>
    <t>Sand (Coarse Sand)</t>
  </si>
  <si>
    <t>Flooring Items</t>
  </si>
  <si>
    <t>Mozaic Tiles</t>
  </si>
  <si>
    <t>Ceramic Tiles</t>
  </si>
  <si>
    <t>Kota Stone</t>
  </si>
  <si>
    <t>Granite Stone</t>
  </si>
  <si>
    <t>Paints</t>
  </si>
  <si>
    <t>Lit.</t>
  </si>
  <si>
    <t>Synthetic Enamel Paint</t>
  </si>
  <si>
    <t>OBD</t>
  </si>
  <si>
    <t>Plastic Enamel Paint</t>
  </si>
  <si>
    <t>Ply &amp; Commercial Wood</t>
  </si>
  <si>
    <t>12 MM Thick Particle Board</t>
  </si>
  <si>
    <t>Steel Window Standard Z Section</t>
  </si>
  <si>
    <t>Aluminium Window</t>
  </si>
  <si>
    <t>Pipes</t>
  </si>
  <si>
    <t>Mtr.</t>
  </si>
  <si>
    <t>15 MM GI Pipe</t>
  </si>
  <si>
    <t>100 MM SCI Pipes</t>
  </si>
  <si>
    <t>20 MM Black Conduit</t>
  </si>
  <si>
    <t>Lamps &amp; Fans</t>
  </si>
  <si>
    <t>Ceiling Fan 48"</t>
  </si>
  <si>
    <t>1.20 M Fluroscent Tube with fittings</t>
  </si>
  <si>
    <t>Elect. Machinary Fitting Motors 7.5 HP (Pump Set) 1500 RPM (Kirloskar)</t>
  </si>
  <si>
    <t>Wires &amp; Cables (Copper)</t>
  </si>
  <si>
    <t>100 Mtr.</t>
  </si>
  <si>
    <t>1.5 sqmm</t>
  </si>
  <si>
    <t>4.0 sqmm</t>
  </si>
  <si>
    <t>Labour</t>
  </si>
  <si>
    <t>Skilled</t>
  </si>
  <si>
    <t>Unskilled</t>
  </si>
  <si>
    <t>Total</t>
  </si>
  <si>
    <t>Admin Chair</t>
  </si>
  <si>
    <t>Staff Chair</t>
  </si>
  <si>
    <t>Waiting Lounge Chair</t>
  </si>
  <si>
    <t>Providing small stool as per design.</t>
  </si>
  <si>
    <t>LOOSE FURNITURE</t>
  </si>
  <si>
    <t xml:space="preserve"> </t>
  </si>
  <si>
    <r>
      <t xml:space="preserve"> </t>
    </r>
    <r>
      <rPr>
        <sz val="10.9"/>
        <color indexed="8"/>
        <rFont val="Calibri"/>
        <family val="2"/>
      </rPr>
      <t xml:space="preserve">12.63% </t>
    </r>
    <r>
      <rPr>
        <sz val="11"/>
        <rFont val="Calibri"/>
        <family val="2"/>
      </rPr>
      <t xml:space="preserve"> </t>
    </r>
  </si>
  <si>
    <r>
      <t xml:space="preserve"> </t>
    </r>
    <r>
      <rPr>
        <sz val="10.9"/>
        <color indexed="8"/>
        <rFont val="Calibri"/>
        <family val="2"/>
      </rPr>
      <t xml:space="preserve">Each </t>
    </r>
    <r>
      <rPr>
        <sz val="11"/>
        <rFont val="Calibri"/>
        <family val="2"/>
      </rPr>
      <t xml:space="preserve"> </t>
    </r>
  </si>
  <si>
    <r>
      <t xml:space="preserve"> </t>
    </r>
    <r>
      <rPr>
        <sz val="10.9"/>
        <color indexed="8"/>
        <rFont val="Calibri"/>
        <family val="2"/>
      </rPr>
      <t xml:space="preserve">Alice (coffee Tables, Page No. 10) </t>
    </r>
    <r>
      <rPr>
        <sz val="11"/>
        <rFont val="Calibri"/>
        <family val="2"/>
      </rPr>
      <t xml:space="preserve"> </t>
    </r>
  </si>
  <si>
    <r>
      <t xml:space="preserve"> </t>
    </r>
    <r>
      <rPr>
        <sz val="10.9"/>
        <color indexed="8"/>
        <rFont val="Calibri"/>
        <family val="2"/>
      </rPr>
      <t xml:space="preserve">L 42 (Powder Coated MS + Synthetic Fabric) </t>
    </r>
    <r>
      <rPr>
        <sz val="11"/>
        <rFont val="Calibri"/>
        <family val="2"/>
      </rPr>
      <t xml:space="preserve"> </t>
    </r>
  </si>
  <si>
    <r>
      <t xml:space="preserve"> </t>
    </r>
    <r>
      <rPr>
        <sz val="10.9"/>
        <color indexed="8"/>
        <rFont val="Calibri"/>
        <family val="2"/>
      </rPr>
      <t xml:space="preserve">10539.00 </t>
    </r>
    <r>
      <rPr>
        <sz val="11"/>
        <rFont val="Calibri"/>
        <family val="2"/>
      </rPr>
      <t xml:space="preserve"> </t>
    </r>
  </si>
  <si>
    <r>
      <t xml:space="preserve"> </t>
    </r>
    <r>
      <rPr>
        <sz val="10.9"/>
        <color indexed="8"/>
        <rFont val="Calibri"/>
        <family val="2"/>
      </rPr>
      <t xml:space="preserve">Karina High Back (with all features) </t>
    </r>
    <r>
      <rPr>
        <sz val="11"/>
        <rFont val="Calibri"/>
        <family val="2"/>
      </rPr>
      <t xml:space="preserve"> </t>
    </r>
  </si>
  <si>
    <r>
      <t xml:space="preserve"> </t>
    </r>
    <r>
      <rPr>
        <sz val="10.9"/>
        <color indexed="8"/>
        <rFont val="Calibri"/>
        <family val="2"/>
      </rPr>
      <t xml:space="preserve">10628.00 </t>
    </r>
    <r>
      <rPr>
        <sz val="11"/>
        <rFont val="Calibri"/>
        <family val="2"/>
      </rPr>
      <t xml:space="preserve"> </t>
    </r>
  </si>
  <si>
    <r>
      <t xml:space="preserve"> </t>
    </r>
    <r>
      <rPr>
        <sz val="10.9"/>
        <color indexed="8"/>
        <rFont val="Calibri"/>
        <family val="2"/>
      </rPr>
      <t xml:space="preserve">Karina Mid Back (without any features) </t>
    </r>
    <r>
      <rPr>
        <sz val="11"/>
        <rFont val="Calibri"/>
        <family val="2"/>
      </rPr>
      <t xml:space="preserve"> </t>
    </r>
  </si>
  <si>
    <r>
      <t xml:space="preserve"> </t>
    </r>
    <r>
      <rPr>
        <sz val="10.9"/>
        <color indexed="8"/>
        <rFont val="Calibri"/>
        <family val="2"/>
      </rPr>
      <t xml:space="preserve">8489.00 </t>
    </r>
    <r>
      <rPr>
        <sz val="11"/>
        <rFont val="Calibri"/>
        <family val="2"/>
      </rPr>
      <t xml:space="preserve"> </t>
    </r>
  </si>
  <si>
    <r>
      <t xml:space="preserve"> </t>
    </r>
    <r>
      <rPr>
        <sz val="10.9"/>
        <color indexed="8"/>
        <rFont val="Calibri"/>
        <family val="2"/>
      </rPr>
      <t xml:space="preserve">Task 7046 R </t>
    </r>
    <r>
      <rPr>
        <sz val="11"/>
        <rFont val="Calibri"/>
        <family val="2"/>
      </rPr>
      <t xml:space="preserve"> </t>
    </r>
  </si>
  <si>
    <r>
      <t xml:space="preserve"> </t>
    </r>
    <r>
      <rPr>
        <sz val="10.9"/>
        <color indexed="8"/>
        <rFont val="Calibri"/>
        <family val="2"/>
      </rPr>
      <t xml:space="preserve">Impress Table Set (with Side Table &amp; Pedestal Storage) </t>
    </r>
    <r>
      <rPr>
        <sz val="11"/>
        <rFont val="Calibri"/>
        <family val="2"/>
      </rPr>
      <t xml:space="preserve"> </t>
    </r>
  </si>
  <si>
    <r>
      <t xml:space="preserve"> </t>
    </r>
    <r>
      <rPr>
        <sz val="10.9"/>
        <color indexed="8"/>
        <rFont val="Calibri"/>
        <family val="2"/>
      </rPr>
      <t xml:space="preserve">Senate Modular Conference Table (6 Persons) </t>
    </r>
    <r>
      <rPr>
        <sz val="11"/>
        <rFont val="Calibri"/>
        <family val="2"/>
      </rPr>
      <t xml:space="preserve"> </t>
    </r>
  </si>
  <si>
    <t>Admin Visitor Chair</t>
  </si>
  <si>
    <t>Director table</t>
  </si>
  <si>
    <t>Rs.</t>
  </si>
  <si>
    <t>inspecton shed</t>
  </si>
  <si>
    <t>driver's waiting</t>
  </si>
  <si>
    <t>Conference  table</t>
  </si>
  <si>
    <t>Conference  chair</t>
  </si>
  <si>
    <t>Reception table</t>
  </si>
  <si>
    <t>Cash counter</t>
  </si>
  <si>
    <t>Dining table</t>
  </si>
  <si>
    <r>
      <rPr>
        <sz val="10.9"/>
        <color indexed="8"/>
        <rFont val="Calibri"/>
        <family val="2"/>
      </rPr>
      <t xml:space="preserve">Many person cluster side by side‐recta Workstation 1200x600mm Stallion / Spacio ‐using fins in place of panel, including of storage also </t>
    </r>
    <r>
      <rPr>
        <sz val="11"/>
        <rFont val="Calibri"/>
        <family val="2"/>
      </rPr>
      <t xml:space="preserve"> </t>
    </r>
  </si>
  <si>
    <r>
      <t xml:space="preserve"> </t>
    </r>
    <r>
      <rPr>
        <b/>
        <sz val="10.9"/>
        <color indexed="8"/>
        <rFont val="Calibri"/>
        <family val="2"/>
      </rPr>
      <t xml:space="preserve">Sl. No. </t>
    </r>
    <r>
      <rPr>
        <b/>
        <sz val="11"/>
        <rFont val="Calibri"/>
        <family val="2"/>
      </rPr>
      <t xml:space="preserve"> </t>
    </r>
  </si>
  <si>
    <r>
      <t xml:space="preserve"> </t>
    </r>
    <r>
      <rPr>
        <b/>
        <sz val="10.9"/>
        <color indexed="8"/>
        <rFont val="Calibri"/>
        <family val="2"/>
      </rPr>
      <t xml:space="preserve">Description </t>
    </r>
    <r>
      <rPr>
        <b/>
        <sz val="11"/>
        <rFont val="Calibri"/>
        <family val="2"/>
      </rPr>
      <t xml:space="preserve"> </t>
    </r>
  </si>
  <si>
    <r>
      <t xml:space="preserve"> </t>
    </r>
    <r>
      <rPr>
        <b/>
        <sz val="10.9"/>
        <color indexed="8"/>
        <rFont val="Calibri"/>
        <family val="2"/>
      </rPr>
      <t xml:space="preserve">Godrej Interio Model &amp; Catalogue no. </t>
    </r>
    <r>
      <rPr>
        <b/>
        <sz val="11"/>
        <rFont val="Calibri"/>
        <family val="2"/>
      </rPr>
      <t xml:space="preserve"> </t>
    </r>
  </si>
  <si>
    <r>
      <t xml:space="preserve"> </t>
    </r>
    <r>
      <rPr>
        <b/>
        <sz val="10.9"/>
        <color indexed="8"/>
        <rFont val="Calibri"/>
        <family val="2"/>
      </rPr>
      <t xml:space="preserve">Unit </t>
    </r>
    <r>
      <rPr>
        <b/>
        <sz val="11"/>
        <rFont val="Calibri"/>
        <family val="2"/>
      </rPr>
      <t xml:space="preserve"> </t>
    </r>
  </si>
  <si>
    <r>
      <t xml:space="preserve"> </t>
    </r>
    <r>
      <rPr>
        <b/>
        <sz val="10.9"/>
        <color indexed="8"/>
        <rFont val="Calibri"/>
        <family val="2"/>
      </rPr>
      <t xml:space="preserve">Basic Rate </t>
    </r>
    <r>
      <rPr>
        <b/>
        <sz val="11"/>
        <rFont val="Calibri"/>
        <family val="2"/>
      </rPr>
      <t xml:space="preserve"> </t>
    </r>
  </si>
  <si>
    <r>
      <t xml:space="preserve"> </t>
    </r>
    <r>
      <rPr>
        <b/>
        <sz val="10.9"/>
        <color indexed="8"/>
        <rFont val="Calibri"/>
        <family val="2"/>
      </rPr>
      <t xml:space="preserve">VAT </t>
    </r>
    <r>
      <rPr>
        <b/>
        <sz val="11"/>
        <rFont val="Calibri"/>
        <family val="2"/>
      </rPr>
      <t xml:space="preserve"> </t>
    </r>
  </si>
  <si>
    <r>
      <t xml:space="preserve"> </t>
    </r>
    <r>
      <rPr>
        <b/>
        <sz val="10.9"/>
        <color indexed="8"/>
        <rFont val="Calibri"/>
        <family val="2"/>
      </rPr>
      <t xml:space="preserve">Net Rate </t>
    </r>
    <r>
      <rPr>
        <b/>
        <sz val="11"/>
        <rFont val="Calibri"/>
        <family val="2"/>
      </rPr>
      <t xml:space="preserve"> </t>
    </r>
  </si>
  <si>
    <r>
      <t xml:space="preserve"> </t>
    </r>
    <r>
      <rPr>
        <b/>
        <sz val="10.9"/>
        <color indexed="8"/>
        <rFont val="Calibri"/>
        <family val="2"/>
      </rPr>
      <t xml:space="preserve">Remarks </t>
    </r>
    <r>
      <rPr>
        <b/>
        <sz val="11"/>
        <rFont val="Calibri"/>
        <family val="2"/>
      </rPr>
      <t xml:space="preserve"> </t>
    </r>
  </si>
  <si>
    <r>
      <t xml:space="preserve"> </t>
    </r>
    <r>
      <rPr>
        <b/>
        <sz val="10.9"/>
        <color indexed="8"/>
        <rFont val="Calibri"/>
        <family val="2"/>
      </rPr>
      <t xml:space="preserve">Specifications </t>
    </r>
    <r>
      <rPr>
        <b/>
        <sz val="11"/>
        <rFont val="Calibri"/>
        <family val="2"/>
      </rPr>
      <t xml:space="preserve"> </t>
    </r>
  </si>
  <si>
    <t>Quantity</t>
  </si>
  <si>
    <r>
      <rPr>
        <sz val="10.9"/>
        <color indexed="8"/>
        <rFont val="Calibri"/>
        <family val="2"/>
      </rPr>
      <t xml:space="preserve">Work Stations </t>
    </r>
    <r>
      <rPr>
        <sz val="11"/>
        <rFont val="Calibri"/>
        <family val="2"/>
      </rPr>
      <t xml:space="preserve"> </t>
    </r>
  </si>
  <si>
    <r>
      <rPr>
        <sz val="10.9"/>
        <color indexed="8"/>
        <rFont val="Calibri"/>
        <family val="2"/>
      </rPr>
      <t xml:space="preserve">Conference Table </t>
    </r>
    <r>
      <rPr>
        <sz val="11"/>
        <rFont val="Calibri"/>
        <family val="2"/>
      </rPr>
      <t xml:space="preserve"> </t>
    </r>
  </si>
  <si>
    <r>
      <rPr>
        <sz val="10.9"/>
        <color indexed="8"/>
        <rFont val="Calibri"/>
        <family val="2"/>
      </rPr>
      <t xml:space="preserve">Entrance Lobby Table </t>
    </r>
    <r>
      <rPr>
        <sz val="11"/>
        <rFont val="Calibri"/>
        <family val="2"/>
      </rPr>
      <t xml:space="preserve"> </t>
    </r>
  </si>
  <si>
    <t>Sofa 2 Seater</t>
  </si>
  <si>
    <t>Directors Chairs</t>
  </si>
  <si>
    <r>
      <rPr>
        <sz val="10.9"/>
        <color indexed="8"/>
        <rFont val="Calibri"/>
        <family val="2"/>
      </rPr>
      <t xml:space="preserve">Directors Visitor Chairs </t>
    </r>
    <r>
      <rPr>
        <sz val="11"/>
        <rFont val="Calibri"/>
        <family val="2"/>
      </rPr>
      <t xml:space="preserve"> </t>
    </r>
  </si>
  <si>
    <r>
      <rPr>
        <sz val="10.9"/>
        <color indexed="8"/>
        <rFont val="Calibri"/>
        <family val="2"/>
      </rPr>
      <t xml:space="preserve">Staff Chairs </t>
    </r>
    <r>
      <rPr>
        <sz val="11"/>
        <rFont val="Calibri"/>
        <family val="2"/>
      </rPr>
      <t xml:space="preserve"> </t>
    </r>
  </si>
  <si>
    <r>
      <rPr>
        <sz val="10.9"/>
        <color indexed="8"/>
        <rFont val="Calibri"/>
        <family val="2"/>
      </rPr>
      <t xml:space="preserve">Conference Chairs </t>
    </r>
    <r>
      <rPr>
        <sz val="11"/>
        <rFont val="Calibri"/>
        <family val="2"/>
      </rPr>
      <t xml:space="preserve"> </t>
    </r>
  </si>
  <si>
    <r>
      <rPr>
        <sz val="10.9"/>
        <color indexed="8"/>
        <rFont val="Calibri"/>
        <family val="2"/>
      </rPr>
      <t xml:space="preserve">Directors Table (Including Side Table) </t>
    </r>
    <r>
      <rPr>
        <sz val="11"/>
        <rFont val="Calibri"/>
        <family val="2"/>
      </rPr>
      <t xml:space="preserve"> </t>
    </r>
  </si>
  <si>
    <t>Qty.</t>
  </si>
  <si>
    <t>Earth work in excavation by mechanical means (Hydraulic excavator) / manual means over areas (exceeding 30cm in depth. 1.5m in width as well as 10 sqm on plan) including disposal of excavated earth, lead up to 50m and lift up to 1.5m, disposed earth to be levelled and neatly dressed.</t>
  </si>
  <si>
    <t>All Kinds of Soil</t>
  </si>
  <si>
    <t>Extra for every aditional lift of 1.5 m or part thereof in:</t>
  </si>
  <si>
    <t>From 1.50m to 3.00m</t>
  </si>
  <si>
    <t>Cu.M</t>
  </si>
  <si>
    <t>From 3.00m to 4.50m</t>
  </si>
  <si>
    <t>From 4.50m to 6.00m</t>
  </si>
  <si>
    <t xml:space="preserve">Filling available excavated earth (excluding rock) in trenches, plinth, sides of foundations etc. in layers not exceeding 20cm in depth, consolidating each deposited layer by ramming and watering , lead up to 50 m and lift up to 1.5 m. 
</t>
  </si>
  <si>
    <t>Providing and laying in position cement concrete of specified grade excluding the cost of centering and shuttering-All work up to plinth level:</t>
  </si>
  <si>
    <t>1:5:10 (1 cement : 5 coarse sand : 10 graded stone aggregate 40 mm nominal size)</t>
  </si>
  <si>
    <t>Centering and shuttering including strutting, propping etc. and removal of form for:</t>
  </si>
  <si>
    <t>Walls (any thickness) including attached pilasters, butteresses, plinth and string courses etc</t>
  </si>
  <si>
    <t>Providing and laying in position machine batched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or concrete, improve workability without impairing strength and durability as per direction of Engineer-in-charge. (Note: Cement content considered is this item is @330kg/cum. Excess/less cement used as per design mix is payable/recoverable separately).</t>
  </si>
  <si>
    <t>All works upto plinth level</t>
  </si>
  <si>
    <t>Reinforcement for R.C.C. work including straightening, cutting, bending, placing in position and binding all complete.</t>
  </si>
  <si>
    <t>Thermo-Mechanically Treated Bars</t>
  </si>
  <si>
    <t>Providing orange colour safety foot rest of minimum 6 mm thick plastic encapsulated as per IS : 10910 on 12mm dia steel bar conforming to IS : 1786 having minimum cross section as 23mm*25mm and over all minimum length 263 mm and width as 165mm with minimum 112 mm space between protruded legs having 2 mm tread on top surface by ribbing or chequering besides necessary and adequate anchoring projections on tail length on 138 mm as per standard drawing and suitable to with stand the bend test and chemical resistance test as per specifications and having manufacture's permanent identification mark to be visible even after fixing, including fixing in manholes with 30*20*15 cm cement concrete block 1:3:6 (1 cement : 3 coarse sand : 6 graded stone aggregate 20 mm nominal size) complete as per design:</t>
  </si>
  <si>
    <t>12 mm cement plaster finished with a floating coat of neat cement of mix:</t>
  </si>
  <si>
    <t>1:3 (1 cement : 3 fine sand)</t>
  </si>
  <si>
    <t>Providing and fixing in positiion pre-cast R.C.C. manhole cover and frame of required shape and approved quality</t>
  </si>
  <si>
    <t xml:space="preserve">        </t>
  </si>
  <si>
    <t>M D - 10</t>
  </si>
  <si>
    <t>Circular shape 500 mm internal diameter</t>
  </si>
  <si>
    <t>Brick work with F.P.S. bricks of class designation 75 in foundation and plinth in.</t>
  </si>
  <si>
    <t>Cement mortar 1:4 (1 cement : 4 coarse sand)</t>
  </si>
  <si>
    <t>12 mm cement plaster of mix:</t>
  </si>
  <si>
    <t>1:6 (1 cement : 6 fine sand)</t>
  </si>
  <si>
    <t>Boring/drilling bore well of required dia for casing/ strainer pipe, by  suitable method prescribed in IS:2800(Part I ) , including coliecting samples from different strata, preparing and submitting strata chart/ bore log, including hire &amp; running charges of all equipments, tools, plants &amp; machineries required for the job, all complete as per direction of Engineer-in-charge, upto 90m depth below ground level.</t>
  </si>
  <si>
    <t>All types of Soil</t>
  </si>
  <si>
    <t>300mm dia</t>
  </si>
  <si>
    <t>Supplying, assembling, lowering and fixing in vertical position in bore well, unplasticized pvc medium well casing (CM) pipe of required dia, conforming to IS: 12818, including required hire &amp; labour charges, fittings &amp; accessoires, all complete, for all depths, as per directior of Engineer-in-charge.</t>
  </si>
  <si>
    <t xml:space="preserve">200mm nominal size dia  </t>
  </si>
  <si>
    <t>Supplying, assembling, lowering and fixing in vertical position in bore well, unplasticized pvc medium well screen(RMS) pipes with ribs, conforming to IS: 12818, including required hire &amp; labour charges, fittings &amp; accessoires, all complete, for all depths, as per directior of Engineer-in-charge.</t>
  </si>
  <si>
    <t>Supplying, filling, spreading &amp; leveling stone boulders of size range 5cm to 20cm, in recharge pit, in the required thikness, for all leads &amp; lifts, all complete as per direction of Engineer-in-charge.</t>
  </si>
  <si>
    <t>Supplying, filling, spreading &amp; leveling gravel of size range 5mm to 10mm, in recharge pit, over the existing layer of boulders, in required thikness, for all leads &amp; lifts, all complete as per direction of Engineer-in-charge.</t>
  </si>
  <si>
    <t>Supplying, filling, spreading &amp; leveling coarse sand of size range 1.5mm to 2mm, in recharge pit, in required thikness over gravel layer,  for all leads &amp; lifts, all complete as per direction of Engineer-in-charge.</t>
  </si>
  <si>
    <t>Sl.NO</t>
  </si>
  <si>
    <t xml:space="preserve">PART D - RAIN WATER HARVESTING SYSTEM </t>
  </si>
  <si>
    <t>Rate (Rs)</t>
  </si>
  <si>
    <t>Amount(Rs)</t>
  </si>
  <si>
    <t>TOTAL (PART D -R.W.H)</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</si>
</sst>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4" formatCode="0.0"/>
  </numFmts>
  <fonts count="22">
    <font>
      <sz val="11"/>
      <color theme="1"/>
      <name val="Calibri"/>
      <family val="2"/>
      <scheme val="minor"/>
    </font>
    <font>
      <sz val="10"/>
      <name val="Helv"/>
      <charset val="204"/>
    </font>
    <font>
      <sz val="10"/>
      <name val="Arial"/>
      <family val="2"/>
    </font>
    <font>
      <sz val="10"/>
      <name val="Arial"/>
      <family val="2"/>
    </font>
    <font>
      <sz val="10"/>
      <name val="Arial"/>
      <family val="2"/>
      <charset val="204"/>
    </font>
    <font>
      <b/>
      <sz val="11"/>
      <name val="Calibri"/>
      <family val="2"/>
    </font>
    <font>
      <sz val="10"/>
      <name val="Arial"/>
      <family val="2"/>
    </font>
    <font>
      <b/>
      <sz val="10"/>
      <name val="Arial"/>
      <family val="2"/>
    </font>
    <font>
      <sz val="11"/>
      <name val="Calibri"/>
      <family val="2"/>
    </font>
    <font>
      <sz val="10.9"/>
      <color indexed="8"/>
      <name val="Calibri"/>
      <family val="2"/>
    </font>
    <font>
      <b/>
      <sz val="10.9"/>
      <color indexed="8"/>
      <name val="Calibri"/>
      <family val="2"/>
    </font>
    <font>
      <sz val="11"/>
      <color theme="1"/>
      <name val="Calibri"/>
      <family val="2"/>
      <scheme val="minor"/>
    </font>
    <font>
      <b/>
      <sz val="11"/>
      <color theme="1"/>
      <name val="Calibri"/>
      <family val="2"/>
      <scheme val="minor"/>
    </font>
    <font>
      <b/>
      <sz val="12"/>
      <color rgb="FFFF0000"/>
      <name val="Calibri"/>
      <family val="2"/>
      <scheme val="minor"/>
    </font>
    <font>
      <b/>
      <sz val="12"/>
      <color theme="1"/>
      <name val="Calibri"/>
      <family val="2"/>
      <scheme val="minor"/>
    </font>
    <font>
      <sz val="12"/>
      <color theme="1"/>
      <name val="Calibri"/>
      <family val="2"/>
      <scheme val="minor"/>
    </font>
    <font>
      <b/>
      <sz val="11"/>
      <name val="Calibri"/>
      <family val="2"/>
      <scheme val="minor"/>
    </font>
    <font>
      <sz val="11"/>
      <name val="Calibri"/>
      <family val="2"/>
      <scheme val="minor"/>
    </font>
    <font>
      <sz val="10.9"/>
      <color indexed="8"/>
      <name val="Calibri"/>
      <family val="2"/>
      <scheme val="minor"/>
    </font>
    <font>
      <b/>
      <sz val="14"/>
      <name val="Times New Roman"/>
      <family val="1"/>
    </font>
    <font>
      <sz val="14"/>
      <name val="Times New Roman"/>
      <family val="1"/>
    </font>
    <font>
      <b/>
      <sz val="11"/>
      <name val="Times New Roman"/>
      <family val="1"/>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4"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11" fillId="0" borderId="0"/>
    <xf numFmtId="0" fontId="2" fillId="0" borderId="0"/>
    <xf numFmtId="0" fontId="2" fillId="0" borderId="0"/>
    <xf numFmtId="0" fontId="2" fillId="0" borderId="0"/>
    <xf numFmtId="0" fontId="6"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ill="0" applyBorder="0" applyAlignment="0" applyProtection="0"/>
    <xf numFmtId="0" fontId="1"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164" fontId="2" fillId="0" borderId="0" applyFill="0" applyBorder="0" applyAlignment="0" applyProtection="0"/>
  </cellStyleXfs>
  <cellXfs count="85">
    <xf numFmtId="0" fontId="0" fillId="0" borderId="0" xfId="0"/>
    <xf numFmtId="0" fontId="7" fillId="0" borderId="0" xfId="27" applyFont="1"/>
    <xf numFmtId="0" fontId="7" fillId="0" borderId="0" xfId="27" applyFont="1" applyAlignment="1">
      <alignment horizontal="center" vertical="center" wrapText="1"/>
    </xf>
    <xf numFmtId="0" fontId="6" fillId="0" borderId="0" xfId="27" applyAlignment="1">
      <alignment horizontal="center"/>
    </xf>
    <xf numFmtId="0" fontId="6" fillId="0" borderId="0" xfId="27"/>
    <xf numFmtId="0" fontId="2" fillId="0" borderId="0" xfId="27" applyFont="1" applyAlignment="1">
      <alignment horizontal="center"/>
    </xf>
    <xf numFmtId="2" fontId="6" fillId="0" borderId="0" xfId="27" applyNumberFormat="1" applyAlignment="1">
      <alignment horizontal="center"/>
    </xf>
    <xf numFmtId="0" fontId="2" fillId="0" borderId="0" xfId="27" applyFont="1"/>
    <xf numFmtId="0" fontId="2" fillId="0" borderId="0" xfId="27" applyFont="1" applyAlignment="1">
      <alignment horizontal="right"/>
    </xf>
    <xf numFmtId="10" fontId="6" fillId="0" borderId="0" xfId="27" applyNumberFormat="1" applyAlignment="1">
      <alignment horizontal="center"/>
    </xf>
    <xf numFmtId="0" fontId="6" fillId="0" borderId="0" xfId="27" applyAlignment="1">
      <alignment horizontal="center" vertical="top"/>
    </xf>
    <xf numFmtId="0" fontId="2" fillId="0" borderId="0" xfId="27" applyFont="1" applyAlignment="1">
      <alignment horizontal="justify" vertical="top" wrapText="1"/>
    </xf>
    <xf numFmtId="0" fontId="2" fillId="0" borderId="0" xfId="27" applyFont="1" applyAlignment="1">
      <alignment horizontal="center" vertical="top"/>
    </xf>
    <xf numFmtId="2" fontId="6" fillId="0" borderId="0" xfId="27" applyNumberFormat="1" applyAlignment="1">
      <alignment horizontal="center" vertical="top"/>
    </xf>
    <xf numFmtId="0" fontId="7" fillId="0" borderId="0" xfId="27" applyFont="1" applyAlignment="1">
      <alignment horizontal="center"/>
    </xf>
    <xf numFmtId="2" fontId="7" fillId="0" borderId="0" xfId="27" applyNumberFormat="1" applyFont="1" applyAlignment="1">
      <alignment horizontal="center"/>
    </xf>
    <xf numFmtId="10" fontId="7" fillId="0" borderId="0" xfId="28" applyNumberFormat="1" applyFont="1"/>
    <xf numFmtId="1" fontId="13" fillId="2" borderId="0" xfId="0" applyNumberFormat="1" applyFont="1" applyFill="1"/>
    <xf numFmtId="1" fontId="13" fillId="0" borderId="0" xfId="0" applyNumberFormat="1" applyFont="1" applyFill="1"/>
    <xf numFmtId="1" fontId="14" fillId="0" borderId="0" xfId="0" applyNumberFormat="1" applyFont="1"/>
    <xf numFmtId="1" fontId="15" fillId="0" borderId="0" xfId="0" applyNumberFormat="1" applyFont="1"/>
    <xf numFmtId="1" fontId="15" fillId="0" borderId="0" xfId="0" applyNumberFormat="1" applyFont="1" applyFill="1"/>
    <xf numFmtId="1" fontId="14" fillId="2" borderId="0" xfId="0" applyNumberFormat="1" applyFont="1" applyFill="1"/>
    <xf numFmtId="0" fontId="0" fillId="0" borderId="0" xfId="0" applyFill="1"/>
    <xf numFmtId="1" fontId="15" fillId="0" borderId="0" xfId="0" applyNumberFormat="1" applyFont="1" applyAlignment="1">
      <alignment horizontal="center"/>
    </xf>
    <xf numFmtId="0" fontId="0" fillId="0" borderId="1" xfId="0" applyFill="1" applyBorder="1"/>
    <xf numFmtId="0" fontId="17" fillId="0" borderId="1" xfId="0" applyNumberFormat="1" applyFont="1" applyFill="1" applyBorder="1" applyAlignment="1" applyProtection="1"/>
    <xf numFmtId="1" fontId="15" fillId="0" borderId="1" xfId="0" applyNumberFormat="1" applyFont="1" applyBorder="1"/>
    <xf numFmtId="1" fontId="0" fillId="0" borderId="1" xfId="0" applyNumberFormat="1" applyFont="1" applyBorder="1"/>
    <xf numFmtId="1" fontId="14" fillId="2" borderId="1" xfId="0" applyNumberFormat="1" applyFont="1" applyFill="1" applyBorder="1"/>
    <xf numFmtId="0" fontId="17" fillId="0" borderId="1" xfId="0" applyNumberFormat="1" applyFont="1" applyFill="1" applyBorder="1" applyAlignment="1" applyProtection="1">
      <alignment horizontal="justify" vertical="justify" wrapText="1"/>
    </xf>
    <xf numFmtId="2" fontId="17" fillId="0" borderId="1" xfId="0" applyNumberFormat="1" applyFont="1" applyFill="1" applyBorder="1" applyAlignment="1" applyProtection="1">
      <alignment horizontal="right"/>
    </xf>
    <xf numFmtId="0" fontId="0" fillId="0" borderId="1" xfId="0" applyFill="1" applyBorder="1" applyAlignment="1">
      <alignment horizontal="center"/>
    </xf>
    <xf numFmtId="0" fontId="17" fillId="0" borderId="1" xfId="0" applyNumberFormat="1" applyFont="1" applyFill="1" applyBorder="1" applyAlignment="1" applyProtection="1">
      <alignment horizontal="center"/>
    </xf>
    <xf numFmtId="1" fontId="15" fillId="0" borderId="1" xfId="0" applyNumberFormat="1" applyFont="1" applyBorder="1" applyAlignment="1">
      <alignment horizontal="center"/>
    </xf>
    <xf numFmtId="1" fontId="14" fillId="2" borderId="1" xfId="0" applyNumberFormat="1" applyFont="1" applyFill="1" applyBorder="1" applyAlignment="1">
      <alignment horizontal="center"/>
    </xf>
    <xf numFmtId="0" fontId="16" fillId="0" borderId="1" xfId="0" applyNumberFormat="1" applyFont="1" applyFill="1" applyBorder="1" applyAlignment="1" applyProtection="1">
      <alignment horizontal="center"/>
    </xf>
    <xf numFmtId="0" fontId="12" fillId="0" borderId="0" xfId="0" applyFont="1" applyFill="1" applyAlignment="1">
      <alignment horizontal="center"/>
    </xf>
    <xf numFmtId="1" fontId="14" fillId="0" borderId="0" xfId="0" applyNumberFormat="1" applyFont="1" applyAlignment="1">
      <alignment horizontal="center"/>
    </xf>
    <xf numFmtId="0" fontId="0" fillId="0" borderId="1" xfId="0" applyFill="1" applyBorder="1" applyAlignment="1">
      <alignment horizontal="center" vertical="top"/>
    </xf>
    <xf numFmtId="0" fontId="17" fillId="0" borderId="1" xfId="0" applyNumberFormat="1" applyFont="1" applyFill="1" applyBorder="1" applyAlignment="1" applyProtection="1">
      <alignment horizontal="left" vertical="top"/>
    </xf>
    <xf numFmtId="0" fontId="18" fillId="0" borderId="1" xfId="0" applyNumberFormat="1" applyFont="1" applyFill="1" applyBorder="1" applyAlignment="1" applyProtection="1"/>
    <xf numFmtId="1" fontId="17" fillId="0" borderId="1" xfId="0" applyNumberFormat="1" applyFont="1" applyFill="1" applyBorder="1" applyAlignment="1" applyProtection="1">
      <alignment horizontal="center"/>
    </xf>
    <xf numFmtId="1" fontId="0" fillId="0" borderId="1" xfId="0" applyNumberFormat="1" applyFont="1" applyBorder="1" applyAlignment="1">
      <alignment horizontal="center"/>
    </xf>
    <xf numFmtId="2" fontId="17" fillId="0" borderId="1" xfId="0" applyNumberFormat="1" applyFont="1" applyFill="1" applyBorder="1" applyAlignment="1" applyProtection="1"/>
    <xf numFmtId="0" fontId="21" fillId="0" borderId="1" xfId="22" applyFont="1" applyFill="1" applyBorder="1" applyAlignment="1" applyProtection="1">
      <alignment horizontal="center" vertical="center" wrapText="1"/>
      <protection locked="0"/>
    </xf>
    <xf numFmtId="0" fontId="20" fillId="0" borderId="0" xfId="38" applyFont="1" applyFill="1" applyBorder="1" applyAlignment="1">
      <alignment horizontal="center" vertical="center"/>
    </xf>
    <xf numFmtId="0" fontId="20" fillId="0" borderId="0" xfId="38" applyFont="1" applyFill="1" applyBorder="1" applyAlignment="1">
      <alignment horizontal="center" vertical="top" wrapText="1"/>
    </xf>
    <xf numFmtId="0" fontId="20" fillId="0" borderId="0" xfId="38" applyFont="1" applyFill="1" applyBorder="1" applyAlignment="1">
      <alignment horizontal="justify" vertical="top" wrapText="1"/>
    </xf>
    <xf numFmtId="0" fontId="20" fillId="0" borderId="0" xfId="38" applyFont="1" applyFill="1" applyBorder="1"/>
    <xf numFmtId="0" fontId="20" fillId="0" borderId="1" xfId="38" applyFont="1" applyFill="1" applyBorder="1" applyAlignment="1">
      <alignment horizontal="center" vertical="center"/>
    </xf>
    <xf numFmtId="0" fontId="20" fillId="0" borderId="1" xfId="38" applyFont="1" applyFill="1" applyBorder="1" applyAlignment="1">
      <alignment horizontal="center" vertical="top" wrapText="1"/>
    </xf>
    <xf numFmtId="0" fontId="20" fillId="0" borderId="1" xfId="38" applyFont="1" applyFill="1" applyBorder="1" applyAlignment="1">
      <alignment horizontal="justify" vertical="top" wrapText="1"/>
    </xf>
    <xf numFmtId="0" fontId="20" fillId="0" borderId="0" xfId="38" applyFont="1" applyFill="1" applyBorder="1" applyAlignment="1">
      <alignment horizontal="center" vertical="center" wrapText="1"/>
    </xf>
    <xf numFmtId="0" fontId="20" fillId="0" borderId="1" xfId="38" applyFont="1" applyFill="1" applyBorder="1" applyAlignment="1">
      <alignment horizontal="justify" vertical="top"/>
    </xf>
    <xf numFmtId="0" fontId="20" fillId="0" borderId="1" xfId="38" applyFont="1" applyFill="1" applyBorder="1" applyAlignment="1">
      <alignment horizontal="center" vertical="center" wrapText="1"/>
    </xf>
    <xf numFmtId="0" fontId="20" fillId="0" borderId="1" xfId="38" applyFont="1" applyFill="1" applyBorder="1" applyAlignment="1">
      <alignment horizontal="right" vertical="center"/>
    </xf>
    <xf numFmtId="0" fontId="20" fillId="0" borderId="0" xfId="38" applyFont="1" applyFill="1" applyBorder="1" applyAlignment="1">
      <alignment horizontal="center" wrapText="1"/>
    </xf>
    <xf numFmtId="0" fontId="20" fillId="0" borderId="0" xfId="38" applyFont="1" applyFill="1" applyBorder="1" applyAlignment="1">
      <alignment horizontal="left" vertical="top" wrapText="1"/>
    </xf>
    <xf numFmtId="0" fontId="20" fillId="0" borderId="0" xfId="38" applyFont="1" applyFill="1" applyBorder="1" applyAlignment="1">
      <alignment horizontal="right" vertical="top" wrapText="1"/>
    </xf>
    <xf numFmtId="0" fontId="19" fillId="0" borderId="1" xfId="38" applyFont="1" applyFill="1" applyBorder="1" applyAlignment="1">
      <alignment horizontal="center" vertical="top" wrapText="1"/>
    </xf>
    <xf numFmtId="0" fontId="20" fillId="0" borderId="1" xfId="38" applyFont="1" applyFill="1" applyBorder="1" applyAlignment="1">
      <alignment horizontal="center" wrapText="1"/>
    </xf>
    <xf numFmtId="2" fontId="20" fillId="0" borderId="1" xfId="38" applyNumberFormat="1" applyFont="1" applyFill="1" applyBorder="1" applyAlignment="1">
      <alignment horizontal="center" vertical="center" wrapText="1"/>
    </xf>
    <xf numFmtId="1" fontId="20" fillId="0" borderId="1" xfId="38" applyNumberFormat="1" applyFont="1" applyFill="1" applyBorder="1" applyAlignment="1">
      <alignment horizontal="center" wrapText="1"/>
    </xf>
    <xf numFmtId="1" fontId="20" fillId="0" borderId="1" xfId="38" applyNumberFormat="1" applyFont="1" applyFill="1" applyBorder="1" applyAlignment="1">
      <alignment horizontal="center" vertical="center" wrapText="1"/>
    </xf>
    <xf numFmtId="0" fontId="20" fillId="0" borderId="1" xfId="38" applyFont="1" applyFill="1" applyBorder="1" applyAlignment="1">
      <alignment vertical="top" wrapText="1"/>
    </xf>
    <xf numFmtId="0" fontId="20" fillId="0" borderId="0" xfId="38" applyFont="1" applyFill="1" applyBorder="1" applyAlignment="1">
      <alignment horizontal="justify"/>
    </xf>
    <xf numFmtId="0" fontId="20" fillId="0" borderId="0" xfId="38" applyFont="1" applyFill="1" applyBorder="1" applyAlignment="1">
      <alignment vertical="center"/>
    </xf>
    <xf numFmtId="0" fontId="20" fillId="0" borderId="1" xfId="16" applyFont="1" applyFill="1" applyBorder="1" applyAlignment="1">
      <alignment horizontal="center" vertical="center" wrapText="1"/>
    </xf>
    <xf numFmtId="0" fontId="20" fillId="0" borderId="1" xfId="38" applyFont="1" applyFill="1" applyBorder="1" applyAlignment="1">
      <alignment horizontal="center" vertical="top"/>
    </xf>
    <xf numFmtId="0" fontId="20" fillId="0" borderId="1" xfId="38" applyFont="1" applyFill="1" applyBorder="1" applyAlignment="1">
      <alignment horizontal="center"/>
    </xf>
    <xf numFmtId="2" fontId="20" fillId="0" borderId="1" xfId="38" applyNumberFormat="1" applyFont="1" applyFill="1" applyBorder="1" applyAlignment="1">
      <alignment horizontal="right" wrapText="1"/>
    </xf>
    <xf numFmtId="2" fontId="20" fillId="0" borderId="1" xfId="38" applyNumberFormat="1" applyFont="1" applyFill="1" applyBorder="1" applyAlignment="1">
      <alignment horizontal="center" vertical="center"/>
    </xf>
    <xf numFmtId="2" fontId="20" fillId="0" borderId="1" xfId="38" applyNumberFormat="1" applyFont="1" applyFill="1" applyBorder="1" applyAlignment="1">
      <alignment horizontal="right" vertical="center" wrapText="1"/>
    </xf>
    <xf numFmtId="2" fontId="20" fillId="0" borderId="1" xfId="38" applyNumberFormat="1" applyFont="1" applyFill="1" applyBorder="1" applyAlignment="1">
      <alignment horizontal="right" vertical="center"/>
    </xf>
    <xf numFmtId="0" fontId="20" fillId="0" borderId="1" xfId="17" applyFont="1" applyFill="1" applyBorder="1" applyAlignment="1">
      <alignment horizontal="center" vertical="center"/>
    </xf>
    <xf numFmtId="2" fontId="20" fillId="0" borderId="1" xfId="17" applyNumberFormat="1" applyFont="1" applyFill="1" applyBorder="1" applyAlignment="1">
      <alignment horizontal="center" vertical="center"/>
    </xf>
    <xf numFmtId="2" fontId="19" fillId="0" borderId="1" xfId="38" applyNumberFormat="1" applyFont="1" applyFill="1" applyBorder="1" applyAlignment="1">
      <alignment horizontal="center" vertical="center" wrapText="1"/>
    </xf>
    <xf numFmtId="2" fontId="20" fillId="0" borderId="0" xfId="38" applyNumberFormat="1" applyFont="1" applyFill="1" applyBorder="1" applyAlignment="1">
      <alignment horizontal="left" vertical="top" wrapText="1"/>
    </xf>
    <xf numFmtId="0" fontId="20" fillId="0" borderId="0" xfId="38" applyFont="1" applyFill="1" applyBorder="1" applyAlignment="1">
      <alignment horizontal="center" wrapText="1"/>
    </xf>
    <xf numFmtId="0" fontId="20" fillId="0" borderId="0" xfId="38" applyFont="1" applyFill="1" applyBorder="1" applyAlignment="1">
      <alignment horizontal="center"/>
    </xf>
    <xf numFmtId="0" fontId="19" fillId="0" borderId="1" xfId="38" applyFont="1" applyFill="1" applyBorder="1" applyAlignment="1">
      <alignment horizontal="center" vertical="top" wrapText="1"/>
    </xf>
    <xf numFmtId="0" fontId="16" fillId="0" borderId="1" xfId="0" applyNumberFormat="1" applyFont="1" applyFill="1" applyBorder="1" applyAlignment="1" applyProtection="1">
      <alignment horizontal="center"/>
    </xf>
    <xf numFmtId="0" fontId="7" fillId="0" borderId="1" xfId="0" applyFont="1" applyBorder="1" applyAlignment="1">
      <alignment horizontal="center" wrapText="1"/>
    </xf>
    <xf numFmtId="0" fontId="7" fillId="0" borderId="0" xfId="27" applyFont="1" applyAlignment="1">
      <alignment horizontal="center"/>
    </xf>
  </cellXfs>
  <cellStyles count="43">
    <cellStyle name="_Rate Analysis for Lifts" xfId="1"/>
    <cellStyle name="0,0_x000d_&#10;NA_x000d_&#10;" xfId="2"/>
    <cellStyle name="Comma 11" xfId="36"/>
    <cellStyle name="Comma 2" xfId="3"/>
    <cellStyle name="Comma 2 2" xfId="4"/>
    <cellStyle name="Comma 2 3" xfId="5"/>
    <cellStyle name="Comma 2 4" xfId="6"/>
    <cellStyle name="Comma 3" xfId="7"/>
    <cellStyle name="Comma 3 2" xfId="37"/>
    <cellStyle name="Comma 4" xfId="8"/>
    <cellStyle name="Comma 4 2" xfId="9"/>
    <cellStyle name="Comma 5" xfId="10"/>
    <cellStyle name="Comma 6" xfId="11"/>
    <cellStyle name="Comma 7" xfId="12"/>
    <cellStyle name="Comma 8" xfId="13"/>
    <cellStyle name="Comma 8 2" xfId="14"/>
    <cellStyle name="Comma 9" xfId="42"/>
    <cellStyle name="Currency 2" xfId="15"/>
    <cellStyle name="Normal" xfId="0" builtinId="0"/>
    <cellStyle name="Normal 10" xfId="38"/>
    <cellStyle name="Normal 2" xfId="16"/>
    <cellStyle name="Normal 2 2" xfId="17"/>
    <cellStyle name="Normal 2 3" xfId="18"/>
    <cellStyle name="Normal 2 3 2" xfId="19"/>
    <cellStyle name="Normal 2 4" xfId="20"/>
    <cellStyle name="Normal 2_ESID-KOLKATA MISC." xfId="21"/>
    <cellStyle name="Normal 3" xfId="22"/>
    <cellStyle name="Normal 3 2" xfId="23"/>
    <cellStyle name="Normal 3_ESID-KOLKATA MISC." xfId="24"/>
    <cellStyle name="Normal 4" xfId="25"/>
    <cellStyle name="Normal 4 2" xfId="26"/>
    <cellStyle name="Normal 5" xfId="27"/>
    <cellStyle name="Percent 2" xfId="28"/>
    <cellStyle name="Percent 2 2" xfId="29"/>
    <cellStyle name="Percent 2 2 2" xfId="30"/>
    <cellStyle name="Percent 3" xfId="31"/>
    <cellStyle name="Percent 4" xfId="32"/>
    <cellStyle name="Percent 4 2" xfId="33"/>
    <cellStyle name="Percent 5" xfId="34"/>
    <cellStyle name="Percent 6" xfId="39"/>
    <cellStyle name="Percent 7" xfId="40"/>
    <cellStyle name="Style 1" xfId="35"/>
    <cellStyle name="Style 1 2" xfId="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FF0000"/>
  </sheetPr>
  <dimension ref="A1:J58"/>
  <sheetViews>
    <sheetView tabSelected="1" view="pageBreakPreview" topLeftCell="A52" zoomScale="98" zoomScaleNormal="75" zoomScaleSheetLayoutView="98" workbookViewId="0">
      <selection activeCell="B59" sqref="B59"/>
    </sheetView>
  </sheetViews>
  <sheetFormatPr defaultRowHeight="18.75"/>
  <cols>
    <col min="1" max="1" width="9.140625" style="47" customWidth="1"/>
    <col min="2" max="2" width="66.7109375" style="48" customWidth="1"/>
    <col min="3" max="3" width="11" style="57" customWidth="1"/>
    <col min="4" max="4" width="10.42578125" style="47" customWidth="1"/>
    <col min="5" max="5" width="15.140625" style="59" customWidth="1"/>
    <col min="6" max="6" width="18.140625" style="59" customWidth="1"/>
    <col min="7" max="9" width="9.140625" style="58"/>
    <col min="10" max="10" width="15.28515625" style="58" bestFit="1" customWidth="1"/>
    <col min="11" max="255" width="9.140625" style="58"/>
    <col min="256" max="256" width="4.5703125" style="58" bestFit="1" customWidth="1"/>
    <col min="257" max="257" width="11.140625" style="58" bestFit="1" customWidth="1"/>
    <col min="258" max="258" width="96.28515625" style="58" customWidth="1"/>
    <col min="259" max="259" width="5.5703125" style="58" bestFit="1" customWidth="1"/>
    <col min="260" max="260" width="8.5703125" style="58" bestFit="1" customWidth="1"/>
    <col min="261" max="261" width="7.5703125" style="58" bestFit="1" customWidth="1"/>
    <col min="262" max="262" width="10.5703125" style="58" bestFit="1" customWidth="1"/>
    <col min="263" max="511" width="9.140625" style="58"/>
    <col min="512" max="512" width="4.5703125" style="58" bestFit="1" customWidth="1"/>
    <col min="513" max="513" width="11.140625" style="58" bestFit="1" customWidth="1"/>
    <col min="514" max="514" width="96.28515625" style="58" customWidth="1"/>
    <col min="515" max="515" width="5.5703125" style="58" bestFit="1" customWidth="1"/>
    <col min="516" max="516" width="8.5703125" style="58" bestFit="1" customWidth="1"/>
    <col min="517" max="517" width="7.5703125" style="58" bestFit="1" customWidth="1"/>
    <col min="518" max="518" width="10.5703125" style="58" bestFit="1" customWidth="1"/>
    <col min="519" max="767" width="9.140625" style="58"/>
    <col min="768" max="768" width="4.5703125" style="58" bestFit="1" customWidth="1"/>
    <col min="769" max="769" width="11.140625" style="58" bestFit="1" customWidth="1"/>
    <col min="770" max="770" width="96.28515625" style="58" customWidth="1"/>
    <col min="771" max="771" width="5.5703125" style="58" bestFit="1" customWidth="1"/>
    <col min="772" max="772" width="8.5703125" style="58" bestFit="1" customWidth="1"/>
    <col min="773" max="773" width="7.5703125" style="58" bestFit="1" customWidth="1"/>
    <col min="774" max="774" width="10.5703125" style="58" bestFit="1" customWidth="1"/>
    <col min="775" max="1023" width="9.140625" style="58"/>
    <col min="1024" max="1024" width="4.5703125" style="58" bestFit="1" customWidth="1"/>
    <col min="1025" max="1025" width="11.140625" style="58" bestFit="1" customWidth="1"/>
    <col min="1026" max="1026" width="96.28515625" style="58" customWidth="1"/>
    <col min="1027" max="1027" width="5.5703125" style="58" bestFit="1" customWidth="1"/>
    <col min="1028" max="1028" width="8.5703125" style="58" bestFit="1" customWidth="1"/>
    <col min="1029" max="1029" width="7.5703125" style="58" bestFit="1" customWidth="1"/>
    <col min="1030" max="1030" width="10.5703125" style="58" bestFit="1" customWidth="1"/>
    <col min="1031" max="1279" width="9.140625" style="58"/>
    <col min="1280" max="1280" width="4.5703125" style="58" bestFit="1" customWidth="1"/>
    <col min="1281" max="1281" width="11.140625" style="58" bestFit="1" customWidth="1"/>
    <col min="1282" max="1282" width="96.28515625" style="58" customWidth="1"/>
    <col min="1283" max="1283" width="5.5703125" style="58" bestFit="1" customWidth="1"/>
    <col min="1284" max="1284" width="8.5703125" style="58" bestFit="1" customWidth="1"/>
    <col min="1285" max="1285" width="7.5703125" style="58" bestFit="1" customWidth="1"/>
    <col min="1286" max="1286" width="10.5703125" style="58" bestFit="1" customWidth="1"/>
    <col min="1287" max="1535" width="9.140625" style="58"/>
    <col min="1536" max="1536" width="4.5703125" style="58" bestFit="1" customWidth="1"/>
    <col min="1537" max="1537" width="11.140625" style="58" bestFit="1" customWidth="1"/>
    <col min="1538" max="1538" width="96.28515625" style="58" customWidth="1"/>
    <col min="1539" max="1539" width="5.5703125" style="58" bestFit="1" customWidth="1"/>
    <col min="1540" max="1540" width="8.5703125" style="58" bestFit="1" customWidth="1"/>
    <col min="1541" max="1541" width="7.5703125" style="58" bestFit="1" customWidth="1"/>
    <col min="1542" max="1542" width="10.5703125" style="58" bestFit="1" customWidth="1"/>
    <col min="1543" max="1791" width="9.140625" style="58"/>
    <col min="1792" max="1792" width="4.5703125" style="58" bestFit="1" customWidth="1"/>
    <col min="1793" max="1793" width="11.140625" style="58" bestFit="1" customWidth="1"/>
    <col min="1794" max="1794" width="96.28515625" style="58" customWidth="1"/>
    <col min="1795" max="1795" width="5.5703125" style="58" bestFit="1" customWidth="1"/>
    <col min="1796" max="1796" width="8.5703125" style="58" bestFit="1" customWidth="1"/>
    <col min="1797" max="1797" width="7.5703125" style="58" bestFit="1" customWidth="1"/>
    <col min="1798" max="1798" width="10.5703125" style="58" bestFit="1" customWidth="1"/>
    <col min="1799" max="2047" width="9.140625" style="58"/>
    <col min="2048" max="2048" width="4.5703125" style="58" bestFit="1" customWidth="1"/>
    <col min="2049" max="2049" width="11.140625" style="58" bestFit="1" customWidth="1"/>
    <col min="2050" max="2050" width="96.28515625" style="58" customWidth="1"/>
    <col min="2051" max="2051" width="5.5703125" style="58" bestFit="1" customWidth="1"/>
    <col min="2052" max="2052" width="8.5703125" style="58" bestFit="1" customWidth="1"/>
    <col min="2053" max="2053" width="7.5703125" style="58" bestFit="1" customWidth="1"/>
    <col min="2054" max="2054" width="10.5703125" style="58" bestFit="1" customWidth="1"/>
    <col min="2055" max="2303" width="9.140625" style="58"/>
    <col min="2304" max="2304" width="4.5703125" style="58" bestFit="1" customWidth="1"/>
    <col min="2305" max="2305" width="11.140625" style="58" bestFit="1" customWidth="1"/>
    <col min="2306" max="2306" width="96.28515625" style="58" customWidth="1"/>
    <col min="2307" max="2307" width="5.5703125" style="58" bestFit="1" customWidth="1"/>
    <col min="2308" max="2308" width="8.5703125" style="58" bestFit="1" customWidth="1"/>
    <col min="2309" max="2309" width="7.5703125" style="58" bestFit="1" customWidth="1"/>
    <col min="2310" max="2310" width="10.5703125" style="58" bestFit="1" customWidth="1"/>
    <col min="2311" max="2559" width="9.140625" style="58"/>
    <col min="2560" max="2560" width="4.5703125" style="58" bestFit="1" customWidth="1"/>
    <col min="2561" max="2561" width="11.140625" style="58" bestFit="1" customWidth="1"/>
    <col min="2562" max="2562" width="96.28515625" style="58" customWidth="1"/>
    <col min="2563" max="2563" width="5.5703125" style="58" bestFit="1" customWidth="1"/>
    <col min="2564" max="2564" width="8.5703125" style="58" bestFit="1" customWidth="1"/>
    <col min="2565" max="2565" width="7.5703125" style="58" bestFit="1" customWidth="1"/>
    <col min="2566" max="2566" width="10.5703125" style="58" bestFit="1" customWidth="1"/>
    <col min="2567" max="2815" width="9.140625" style="58"/>
    <col min="2816" max="2816" width="4.5703125" style="58" bestFit="1" customWidth="1"/>
    <col min="2817" max="2817" width="11.140625" style="58" bestFit="1" customWidth="1"/>
    <col min="2818" max="2818" width="96.28515625" style="58" customWidth="1"/>
    <col min="2819" max="2819" width="5.5703125" style="58" bestFit="1" customWidth="1"/>
    <col min="2820" max="2820" width="8.5703125" style="58" bestFit="1" customWidth="1"/>
    <col min="2821" max="2821" width="7.5703125" style="58" bestFit="1" customWidth="1"/>
    <col min="2822" max="2822" width="10.5703125" style="58" bestFit="1" customWidth="1"/>
    <col min="2823" max="3071" width="9.140625" style="58"/>
    <col min="3072" max="3072" width="4.5703125" style="58" bestFit="1" customWidth="1"/>
    <col min="3073" max="3073" width="11.140625" style="58" bestFit="1" customWidth="1"/>
    <col min="3074" max="3074" width="96.28515625" style="58" customWidth="1"/>
    <col min="3075" max="3075" width="5.5703125" style="58" bestFit="1" customWidth="1"/>
    <col min="3076" max="3076" width="8.5703125" style="58" bestFit="1" customWidth="1"/>
    <col min="3077" max="3077" width="7.5703125" style="58" bestFit="1" customWidth="1"/>
    <col min="3078" max="3078" width="10.5703125" style="58" bestFit="1" customWidth="1"/>
    <col min="3079" max="3327" width="9.140625" style="58"/>
    <col min="3328" max="3328" width="4.5703125" style="58" bestFit="1" customWidth="1"/>
    <col min="3329" max="3329" width="11.140625" style="58" bestFit="1" customWidth="1"/>
    <col min="3330" max="3330" width="96.28515625" style="58" customWidth="1"/>
    <col min="3331" max="3331" width="5.5703125" style="58" bestFit="1" customWidth="1"/>
    <col min="3332" max="3332" width="8.5703125" style="58" bestFit="1" customWidth="1"/>
    <col min="3333" max="3333" width="7.5703125" style="58" bestFit="1" customWidth="1"/>
    <col min="3334" max="3334" width="10.5703125" style="58" bestFit="1" customWidth="1"/>
    <col min="3335" max="3583" width="9.140625" style="58"/>
    <col min="3584" max="3584" width="4.5703125" style="58" bestFit="1" customWidth="1"/>
    <col min="3585" max="3585" width="11.140625" style="58" bestFit="1" customWidth="1"/>
    <col min="3586" max="3586" width="96.28515625" style="58" customWidth="1"/>
    <col min="3587" max="3587" width="5.5703125" style="58" bestFit="1" customWidth="1"/>
    <col min="3588" max="3588" width="8.5703125" style="58" bestFit="1" customWidth="1"/>
    <col min="3589" max="3589" width="7.5703125" style="58" bestFit="1" customWidth="1"/>
    <col min="3590" max="3590" width="10.5703125" style="58" bestFit="1" customWidth="1"/>
    <col min="3591" max="3839" width="9.140625" style="58"/>
    <col min="3840" max="3840" width="4.5703125" style="58" bestFit="1" customWidth="1"/>
    <col min="3841" max="3841" width="11.140625" style="58" bestFit="1" customWidth="1"/>
    <col min="3842" max="3842" width="96.28515625" style="58" customWidth="1"/>
    <col min="3843" max="3843" width="5.5703125" style="58" bestFit="1" customWidth="1"/>
    <col min="3844" max="3844" width="8.5703125" style="58" bestFit="1" customWidth="1"/>
    <col min="3845" max="3845" width="7.5703125" style="58" bestFit="1" customWidth="1"/>
    <col min="3846" max="3846" width="10.5703125" style="58" bestFit="1" customWidth="1"/>
    <col min="3847" max="4095" width="9.140625" style="58"/>
    <col min="4096" max="4096" width="4.5703125" style="58" bestFit="1" customWidth="1"/>
    <col min="4097" max="4097" width="11.140625" style="58" bestFit="1" customWidth="1"/>
    <col min="4098" max="4098" width="96.28515625" style="58" customWidth="1"/>
    <col min="4099" max="4099" width="5.5703125" style="58" bestFit="1" customWidth="1"/>
    <col min="4100" max="4100" width="8.5703125" style="58" bestFit="1" customWidth="1"/>
    <col min="4101" max="4101" width="7.5703125" style="58" bestFit="1" customWidth="1"/>
    <col min="4102" max="4102" width="10.5703125" style="58" bestFit="1" customWidth="1"/>
    <col min="4103" max="4351" width="9.140625" style="58"/>
    <col min="4352" max="4352" width="4.5703125" style="58" bestFit="1" customWidth="1"/>
    <col min="4353" max="4353" width="11.140625" style="58" bestFit="1" customWidth="1"/>
    <col min="4354" max="4354" width="96.28515625" style="58" customWidth="1"/>
    <col min="4355" max="4355" width="5.5703125" style="58" bestFit="1" customWidth="1"/>
    <col min="4356" max="4356" width="8.5703125" style="58" bestFit="1" customWidth="1"/>
    <col min="4357" max="4357" width="7.5703125" style="58" bestFit="1" customWidth="1"/>
    <col min="4358" max="4358" width="10.5703125" style="58" bestFit="1" customWidth="1"/>
    <col min="4359" max="4607" width="9.140625" style="58"/>
    <col min="4608" max="4608" width="4.5703125" style="58" bestFit="1" customWidth="1"/>
    <col min="4609" max="4609" width="11.140625" style="58" bestFit="1" customWidth="1"/>
    <col min="4610" max="4610" width="96.28515625" style="58" customWidth="1"/>
    <col min="4611" max="4611" width="5.5703125" style="58" bestFit="1" customWidth="1"/>
    <col min="4612" max="4612" width="8.5703125" style="58" bestFit="1" customWidth="1"/>
    <col min="4613" max="4613" width="7.5703125" style="58" bestFit="1" customWidth="1"/>
    <col min="4614" max="4614" width="10.5703125" style="58" bestFit="1" customWidth="1"/>
    <col min="4615" max="4863" width="9.140625" style="58"/>
    <col min="4864" max="4864" width="4.5703125" style="58" bestFit="1" customWidth="1"/>
    <col min="4865" max="4865" width="11.140625" style="58" bestFit="1" customWidth="1"/>
    <col min="4866" max="4866" width="96.28515625" style="58" customWidth="1"/>
    <col min="4867" max="4867" width="5.5703125" style="58" bestFit="1" customWidth="1"/>
    <col min="4868" max="4868" width="8.5703125" style="58" bestFit="1" customWidth="1"/>
    <col min="4869" max="4869" width="7.5703125" style="58" bestFit="1" customWidth="1"/>
    <col min="4870" max="4870" width="10.5703125" style="58" bestFit="1" customWidth="1"/>
    <col min="4871" max="5119" width="9.140625" style="58"/>
    <col min="5120" max="5120" width="4.5703125" style="58" bestFit="1" customWidth="1"/>
    <col min="5121" max="5121" width="11.140625" style="58" bestFit="1" customWidth="1"/>
    <col min="5122" max="5122" width="96.28515625" style="58" customWidth="1"/>
    <col min="5123" max="5123" width="5.5703125" style="58" bestFit="1" customWidth="1"/>
    <col min="5124" max="5124" width="8.5703125" style="58" bestFit="1" customWidth="1"/>
    <col min="5125" max="5125" width="7.5703125" style="58" bestFit="1" customWidth="1"/>
    <col min="5126" max="5126" width="10.5703125" style="58" bestFit="1" customWidth="1"/>
    <col min="5127" max="5375" width="9.140625" style="58"/>
    <col min="5376" max="5376" width="4.5703125" style="58" bestFit="1" customWidth="1"/>
    <col min="5377" max="5377" width="11.140625" style="58" bestFit="1" customWidth="1"/>
    <col min="5378" max="5378" width="96.28515625" style="58" customWidth="1"/>
    <col min="5379" max="5379" width="5.5703125" style="58" bestFit="1" customWidth="1"/>
    <col min="5380" max="5380" width="8.5703125" style="58" bestFit="1" customWidth="1"/>
    <col min="5381" max="5381" width="7.5703125" style="58" bestFit="1" customWidth="1"/>
    <col min="5382" max="5382" width="10.5703125" style="58" bestFit="1" customWidth="1"/>
    <col min="5383" max="5631" width="9.140625" style="58"/>
    <col min="5632" max="5632" width="4.5703125" style="58" bestFit="1" customWidth="1"/>
    <col min="5633" max="5633" width="11.140625" style="58" bestFit="1" customWidth="1"/>
    <col min="5634" max="5634" width="96.28515625" style="58" customWidth="1"/>
    <col min="5635" max="5635" width="5.5703125" style="58" bestFit="1" customWidth="1"/>
    <col min="5636" max="5636" width="8.5703125" style="58" bestFit="1" customWidth="1"/>
    <col min="5637" max="5637" width="7.5703125" style="58" bestFit="1" customWidth="1"/>
    <col min="5638" max="5638" width="10.5703125" style="58" bestFit="1" customWidth="1"/>
    <col min="5639" max="5887" width="9.140625" style="58"/>
    <col min="5888" max="5888" width="4.5703125" style="58" bestFit="1" customWidth="1"/>
    <col min="5889" max="5889" width="11.140625" style="58" bestFit="1" customWidth="1"/>
    <col min="5890" max="5890" width="96.28515625" style="58" customWidth="1"/>
    <col min="5891" max="5891" width="5.5703125" style="58" bestFit="1" customWidth="1"/>
    <col min="5892" max="5892" width="8.5703125" style="58" bestFit="1" customWidth="1"/>
    <col min="5893" max="5893" width="7.5703125" style="58" bestFit="1" customWidth="1"/>
    <col min="5894" max="5894" width="10.5703125" style="58" bestFit="1" customWidth="1"/>
    <col min="5895" max="6143" width="9.140625" style="58"/>
    <col min="6144" max="6144" width="4.5703125" style="58" bestFit="1" customWidth="1"/>
    <col min="6145" max="6145" width="11.140625" style="58" bestFit="1" customWidth="1"/>
    <col min="6146" max="6146" width="96.28515625" style="58" customWidth="1"/>
    <col min="6147" max="6147" width="5.5703125" style="58" bestFit="1" customWidth="1"/>
    <col min="6148" max="6148" width="8.5703125" style="58" bestFit="1" customWidth="1"/>
    <col min="6149" max="6149" width="7.5703125" style="58" bestFit="1" customWidth="1"/>
    <col min="6150" max="6150" width="10.5703125" style="58" bestFit="1" customWidth="1"/>
    <col min="6151" max="6399" width="9.140625" style="58"/>
    <col min="6400" max="6400" width="4.5703125" style="58" bestFit="1" customWidth="1"/>
    <col min="6401" max="6401" width="11.140625" style="58" bestFit="1" customWidth="1"/>
    <col min="6402" max="6402" width="96.28515625" style="58" customWidth="1"/>
    <col min="6403" max="6403" width="5.5703125" style="58" bestFit="1" customWidth="1"/>
    <col min="6404" max="6404" width="8.5703125" style="58" bestFit="1" customWidth="1"/>
    <col min="6405" max="6405" width="7.5703125" style="58" bestFit="1" customWidth="1"/>
    <col min="6406" max="6406" width="10.5703125" style="58" bestFit="1" customWidth="1"/>
    <col min="6407" max="6655" width="9.140625" style="58"/>
    <col min="6656" max="6656" width="4.5703125" style="58" bestFit="1" customWidth="1"/>
    <col min="6657" max="6657" width="11.140625" style="58" bestFit="1" customWidth="1"/>
    <col min="6658" max="6658" width="96.28515625" style="58" customWidth="1"/>
    <col min="6659" max="6659" width="5.5703125" style="58" bestFit="1" customWidth="1"/>
    <col min="6660" max="6660" width="8.5703125" style="58" bestFit="1" customWidth="1"/>
    <col min="6661" max="6661" width="7.5703125" style="58" bestFit="1" customWidth="1"/>
    <col min="6662" max="6662" width="10.5703125" style="58" bestFit="1" customWidth="1"/>
    <col min="6663" max="6911" width="9.140625" style="58"/>
    <col min="6912" max="6912" width="4.5703125" style="58" bestFit="1" customWidth="1"/>
    <col min="6913" max="6913" width="11.140625" style="58" bestFit="1" customWidth="1"/>
    <col min="6914" max="6914" width="96.28515625" style="58" customWidth="1"/>
    <col min="6915" max="6915" width="5.5703125" style="58" bestFit="1" customWidth="1"/>
    <col min="6916" max="6916" width="8.5703125" style="58" bestFit="1" customWidth="1"/>
    <col min="6917" max="6917" width="7.5703125" style="58" bestFit="1" customWidth="1"/>
    <col min="6918" max="6918" width="10.5703125" style="58" bestFit="1" customWidth="1"/>
    <col min="6919" max="7167" width="9.140625" style="58"/>
    <col min="7168" max="7168" width="4.5703125" style="58" bestFit="1" customWidth="1"/>
    <col min="7169" max="7169" width="11.140625" style="58" bestFit="1" customWidth="1"/>
    <col min="7170" max="7170" width="96.28515625" style="58" customWidth="1"/>
    <col min="7171" max="7171" width="5.5703125" style="58" bestFit="1" customWidth="1"/>
    <col min="7172" max="7172" width="8.5703125" style="58" bestFit="1" customWidth="1"/>
    <col min="7173" max="7173" width="7.5703125" style="58" bestFit="1" customWidth="1"/>
    <col min="7174" max="7174" width="10.5703125" style="58" bestFit="1" customWidth="1"/>
    <col min="7175" max="7423" width="9.140625" style="58"/>
    <col min="7424" max="7424" width="4.5703125" style="58" bestFit="1" customWidth="1"/>
    <col min="7425" max="7425" width="11.140625" style="58" bestFit="1" customWidth="1"/>
    <col min="7426" max="7426" width="96.28515625" style="58" customWidth="1"/>
    <col min="7427" max="7427" width="5.5703125" style="58" bestFit="1" customWidth="1"/>
    <col min="7428" max="7428" width="8.5703125" style="58" bestFit="1" customWidth="1"/>
    <col min="7429" max="7429" width="7.5703125" style="58" bestFit="1" customWidth="1"/>
    <col min="7430" max="7430" width="10.5703125" style="58" bestFit="1" customWidth="1"/>
    <col min="7431" max="7679" width="9.140625" style="58"/>
    <col min="7680" max="7680" width="4.5703125" style="58" bestFit="1" customWidth="1"/>
    <col min="7681" max="7681" width="11.140625" style="58" bestFit="1" customWidth="1"/>
    <col min="7682" max="7682" width="96.28515625" style="58" customWidth="1"/>
    <col min="7683" max="7683" width="5.5703125" style="58" bestFit="1" customWidth="1"/>
    <col min="7684" max="7684" width="8.5703125" style="58" bestFit="1" customWidth="1"/>
    <col min="7685" max="7685" width="7.5703125" style="58" bestFit="1" customWidth="1"/>
    <col min="7686" max="7686" width="10.5703125" style="58" bestFit="1" customWidth="1"/>
    <col min="7687" max="7935" width="9.140625" style="58"/>
    <col min="7936" max="7936" width="4.5703125" style="58" bestFit="1" customWidth="1"/>
    <col min="7937" max="7937" width="11.140625" style="58" bestFit="1" customWidth="1"/>
    <col min="7938" max="7938" width="96.28515625" style="58" customWidth="1"/>
    <col min="7939" max="7939" width="5.5703125" style="58" bestFit="1" customWidth="1"/>
    <col min="7940" max="7940" width="8.5703125" style="58" bestFit="1" customWidth="1"/>
    <col min="7941" max="7941" width="7.5703125" style="58" bestFit="1" customWidth="1"/>
    <col min="7942" max="7942" width="10.5703125" style="58" bestFit="1" customWidth="1"/>
    <col min="7943" max="8191" width="9.140625" style="58"/>
    <col min="8192" max="8192" width="4.5703125" style="58" bestFit="1" customWidth="1"/>
    <col min="8193" max="8193" width="11.140625" style="58" bestFit="1" customWidth="1"/>
    <col min="8194" max="8194" width="96.28515625" style="58" customWidth="1"/>
    <col min="8195" max="8195" width="5.5703125" style="58" bestFit="1" customWidth="1"/>
    <col min="8196" max="8196" width="8.5703125" style="58" bestFit="1" customWidth="1"/>
    <col min="8197" max="8197" width="7.5703125" style="58" bestFit="1" customWidth="1"/>
    <col min="8198" max="8198" width="10.5703125" style="58" bestFit="1" customWidth="1"/>
    <col min="8199" max="8447" width="9.140625" style="58"/>
    <col min="8448" max="8448" width="4.5703125" style="58" bestFit="1" customWidth="1"/>
    <col min="8449" max="8449" width="11.140625" style="58" bestFit="1" customWidth="1"/>
    <col min="8450" max="8450" width="96.28515625" style="58" customWidth="1"/>
    <col min="8451" max="8451" width="5.5703125" style="58" bestFit="1" customWidth="1"/>
    <col min="8452" max="8452" width="8.5703125" style="58" bestFit="1" customWidth="1"/>
    <col min="8453" max="8453" width="7.5703125" style="58" bestFit="1" customWidth="1"/>
    <col min="8454" max="8454" width="10.5703125" style="58" bestFit="1" customWidth="1"/>
    <col min="8455" max="8703" width="9.140625" style="58"/>
    <col min="8704" max="8704" width="4.5703125" style="58" bestFit="1" customWidth="1"/>
    <col min="8705" max="8705" width="11.140625" style="58" bestFit="1" customWidth="1"/>
    <col min="8706" max="8706" width="96.28515625" style="58" customWidth="1"/>
    <col min="8707" max="8707" width="5.5703125" style="58" bestFit="1" customWidth="1"/>
    <col min="8708" max="8708" width="8.5703125" style="58" bestFit="1" customWidth="1"/>
    <col min="8709" max="8709" width="7.5703125" style="58" bestFit="1" customWidth="1"/>
    <col min="8710" max="8710" width="10.5703125" style="58" bestFit="1" customWidth="1"/>
    <col min="8711" max="8959" width="9.140625" style="58"/>
    <col min="8960" max="8960" width="4.5703125" style="58" bestFit="1" customWidth="1"/>
    <col min="8961" max="8961" width="11.140625" style="58" bestFit="1" customWidth="1"/>
    <col min="8962" max="8962" width="96.28515625" style="58" customWidth="1"/>
    <col min="8963" max="8963" width="5.5703125" style="58" bestFit="1" customWidth="1"/>
    <col min="8964" max="8964" width="8.5703125" style="58" bestFit="1" customWidth="1"/>
    <col min="8965" max="8965" width="7.5703125" style="58" bestFit="1" customWidth="1"/>
    <col min="8966" max="8966" width="10.5703125" style="58" bestFit="1" customWidth="1"/>
    <col min="8967" max="9215" width="9.140625" style="58"/>
    <col min="9216" max="9216" width="4.5703125" style="58" bestFit="1" customWidth="1"/>
    <col min="9217" max="9217" width="11.140625" style="58" bestFit="1" customWidth="1"/>
    <col min="9218" max="9218" width="96.28515625" style="58" customWidth="1"/>
    <col min="9219" max="9219" width="5.5703125" style="58" bestFit="1" customWidth="1"/>
    <col min="9220" max="9220" width="8.5703125" style="58" bestFit="1" customWidth="1"/>
    <col min="9221" max="9221" width="7.5703125" style="58" bestFit="1" customWidth="1"/>
    <col min="9222" max="9222" width="10.5703125" style="58" bestFit="1" customWidth="1"/>
    <col min="9223" max="9471" width="9.140625" style="58"/>
    <col min="9472" max="9472" width="4.5703125" style="58" bestFit="1" customWidth="1"/>
    <col min="9473" max="9473" width="11.140625" style="58" bestFit="1" customWidth="1"/>
    <col min="9474" max="9474" width="96.28515625" style="58" customWidth="1"/>
    <col min="9475" max="9475" width="5.5703125" style="58" bestFit="1" customWidth="1"/>
    <col min="9476" max="9476" width="8.5703125" style="58" bestFit="1" customWidth="1"/>
    <col min="9477" max="9477" width="7.5703125" style="58" bestFit="1" customWidth="1"/>
    <col min="9478" max="9478" width="10.5703125" style="58" bestFit="1" customWidth="1"/>
    <col min="9479" max="9727" width="9.140625" style="58"/>
    <col min="9728" max="9728" width="4.5703125" style="58" bestFit="1" customWidth="1"/>
    <col min="9729" max="9729" width="11.140625" style="58" bestFit="1" customWidth="1"/>
    <col min="9730" max="9730" width="96.28515625" style="58" customWidth="1"/>
    <col min="9731" max="9731" width="5.5703125" style="58" bestFit="1" customWidth="1"/>
    <col min="9732" max="9732" width="8.5703125" style="58" bestFit="1" customWidth="1"/>
    <col min="9733" max="9733" width="7.5703125" style="58" bestFit="1" customWidth="1"/>
    <col min="9734" max="9734" width="10.5703125" style="58" bestFit="1" customWidth="1"/>
    <col min="9735" max="9983" width="9.140625" style="58"/>
    <col min="9984" max="9984" width="4.5703125" style="58" bestFit="1" customWidth="1"/>
    <col min="9985" max="9985" width="11.140625" style="58" bestFit="1" customWidth="1"/>
    <col min="9986" max="9986" width="96.28515625" style="58" customWidth="1"/>
    <col min="9987" max="9987" width="5.5703125" style="58" bestFit="1" customWidth="1"/>
    <col min="9988" max="9988" width="8.5703125" style="58" bestFit="1" customWidth="1"/>
    <col min="9989" max="9989" width="7.5703125" style="58" bestFit="1" customWidth="1"/>
    <col min="9990" max="9990" width="10.5703125" style="58" bestFit="1" customWidth="1"/>
    <col min="9991" max="10239" width="9.140625" style="58"/>
    <col min="10240" max="10240" width="4.5703125" style="58" bestFit="1" customWidth="1"/>
    <col min="10241" max="10241" width="11.140625" style="58" bestFit="1" customWidth="1"/>
    <col min="10242" max="10242" width="96.28515625" style="58" customWidth="1"/>
    <col min="10243" max="10243" width="5.5703125" style="58" bestFit="1" customWidth="1"/>
    <col min="10244" max="10244" width="8.5703125" style="58" bestFit="1" customWidth="1"/>
    <col min="10245" max="10245" width="7.5703125" style="58" bestFit="1" customWidth="1"/>
    <col min="10246" max="10246" width="10.5703125" style="58" bestFit="1" customWidth="1"/>
    <col min="10247" max="10495" width="9.140625" style="58"/>
    <col min="10496" max="10496" width="4.5703125" style="58" bestFit="1" customWidth="1"/>
    <col min="10497" max="10497" width="11.140625" style="58" bestFit="1" customWidth="1"/>
    <col min="10498" max="10498" width="96.28515625" style="58" customWidth="1"/>
    <col min="10499" max="10499" width="5.5703125" style="58" bestFit="1" customWidth="1"/>
    <col min="10500" max="10500" width="8.5703125" style="58" bestFit="1" customWidth="1"/>
    <col min="10501" max="10501" width="7.5703125" style="58" bestFit="1" customWidth="1"/>
    <col min="10502" max="10502" width="10.5703125" style="58" bestFit="1" customWidth="1"/>
    <col min="10503" max="10751" width="9.140625" style="58"/>
    <col min="10752" max="10752" width="4.5703125" style="58" bestFit="1" customWidth="1"/>
    <col min="10753" max="10753" width="11.140625" style="58" bestFit="1" customWidth="1"/>
    <col min="10754" max="10754" width="96.28515625" style="58" customWidth="1"/>
    <col min="10755" max="10755" width="5.5703125" style="58" bestFit="1" customWidth="1"/>
    <col min="10756" max="10756" width="8.5703125" style="58" bestFit="1" customWidth="1"/>
    <col min="10757" max="10757" width="7.5703125" style="58" bestFit="1" customWidth="1"/>
    <col min="10758" max="10758" width="10.5703125" style="58" bestFit="1" customWidth="1"/>
    <col min="10759" max="11007" width="9.140625" style="58"/>
    <col min="11008" max="11008" width="4.5703125" style="58" bestFit="1" customWidth="1"/>
    <col min="11009" max="11009" width="11.140625" style="58" bestFit="1" customWidth="1"/>
    <col min="11010" max="11010" width="96.28515625" style="58" customWidth="1"/>
    <col min="11011" max="11011" width="5.5703125" style="58" bestFit="1" customWidth="1"/>
    <col min="11012" max="11012" width="8.5703125" style="58" bestFit="1" customWidth="1"/>
    <col min="11013" max="11013" width="7.5703125" style="58" bestFit="1" customWidth="1"/>
    <col min="11014" max="11014" width="10.5703125" style="58" bestFit="1" customWidth="1"/>
    <col min="11015" max="11263" width="9.140625" style="58"/>
    <col min="11264" max="11264" width="4.5703125" style="58" bestFit="1" customWidth="1"/>
    <col min="11265" max="11265" width="11.140625" style="58" bestFit="1" customWidth="1"/>
    <col min="11266" max="11266" width="96.28515625" style="58" customWidth="1"/>
    <col min="11267" max="11267" width="5.5703125" style="58" bestFit="1" customWidth="1"/>
    <col min="11268" max="11268" width="8.5703125" style="58" bestFit="1" customWidth="1"/>
    <col min="11269" max="11269" width="7.5703125" style="58" bestFit="1" customWidth="1"/>
    <col min="11270" max="11270" width="10.5703125" style="58" bestFit="1" customWidth="1"/>
    <col min="11271" max="11519" width="9.140625" style="58"/>
    <col min="11520" max="11520" width="4.5703125" style="58" bestFit="1" customWidth="1"/>
    <col min="11521" max="11521" width="11.140625" style="58" bestFit="1" customWidth="1"/>
    <col min="11522" max="11522" width="96.28515625" style="58" customWidth="1"/>
    <col min="11523" max="11523" width="5.5703125" style="58" bestFit="1" customWidth="1"/>
    <col min="11524" max="11524" width="8.5703125" style="58" bestFit="1" customWidth="1"/>
    <col min="11525" max="11525" width="7.5703125" style="58" bestFit="1" customWidth="1"/>
    <col min="11526" max="11526" width="10.5703125" style="58" bestFit="1" customWidth="1"/>
    <col min="11527" max="11775" width="9.140625" style="58"/>
    <col min="11776" max="11776" width="4.5703125" style="58" bestFit="1" customWidth="1"/>
    <col min="11777" max="11777" width="11.140625" style="58" bestFit="1" customWidth="1"/>
    <col min="11778" max="11778" width="96.28515625" style="58" customWidth="1"/>
    <col min="11779" max="11779" width="5.5703125" style="58" bestFit="1" customWidth="1"/>
    <col min="11780" max="11780" width="8.5703125" style="58" bestFit="1" customWidth="1"/>
    <col min="11781" max="11781" width="7.5703125" style="58" bestFit="1" customWidth="1"/>
    <col min="11782" max="11782" width="10.5703125" style="58" bestFit="1" customWidth="1"/>
    <col min="11783" max="12031" width="9.140625" style="58"/>
    <col min="12032" max="12032" width="4.5703125" style="58" bestFit="1" customWidth="1"/>
    <col min="12033" max="12033" width="11.140625" style="58" bestFit="1" customWidth="1"/>
    <col min="12034" max="12034" width="96.28515625" style="58" customWidth="1"/>
    <col min="12035" max="12035" width="5.5703125" style="58" bestFit="1" customWidth="1"/>
    <col min="12036" max="12036" width="8.5703125" style="58" bestFit="1" customWidth="1"/>
    <col min="12037" max="12037" width="7.5703125" style="58" bestFit="1" customWidth="1"/>
    <col min="12038" max="12038" width="10.5703125" style="58" bestFit="1" customWidth="1"/>
    <col min="12039" max="12287" width="9.140625" style="58"/>
    <col min="12288" max="12288" width="4.5703125" style="58" bestFit="1" customWidth="1"/>
    <col min="12289" max="12289" width="11.140625" style="58" bestFit="1" customWidth="1"/>
    <col min="12290" max="12290" width="96.28515625" style="58" customWidth="1"/>
    <col min="12291" max="12291" width="5.5703125" style="58" bestFit="1" customWidth="1"/>
    <col min="12292" max="12292" width="8.5703125" style="58" bestFit="1" customWidth="1"/>
    <col min="12293" max="12293" width="7.5703125" style="58" bestFit="1" customWidth="1"/>
    <col min="12294" max="12294" width="10.5703125" style="58" bestFit="1" customWidth="1"/>
    <col min="12295" max="12543" width="9.140625" style="58"/>
    <col min="12544" max="12544" width="4.5703125" style="58" bestFit="1" customWidth="1"/>
    <col min="12545" max="12545" width="11.140625" style="58" bestFit="1" customWidth="1"/>
    <col min="12546" max="12546" width="96.28515625" style="58" customWidth="1"/>
    <col min="12547" max="12547" width="5.5703125" style="58" bestFit="1" customWidth="1"/>
    <col min="12548" max="12548" width="8.5703125" style="58" bestFit="1" customWidth="1"/>
    <col min="12549" max="12549" width="7.5703125" style="58" bestFit="1" customWidth="1"/>
    <col min="12550" max="12550" width="10.5703125" style="58" bestFit="1" customWidth="1"/>
    <col min="12551" max="12799" width="9.140625" style="58"/>
    <col min="12800" max="12800" width="4.5703125" style="58" bestFit="1" customWidth="1"/>
    <col min="12801" max="12801" width="11.140625" style="58" bestFit="1" customWidth="1"/>
    <col min="12802" max="12802" width="96.28515625" style="58" customWidth="1"/>
    <col min="12803" max="12803" width="5.5703125" style="58" bestFit="1" customWidth="1"/>
    <col min="12804" max="12804" width="8.5703125" style="58" bestFit="1" customWidth="1"/>
    <col min="12805" max="12805" width="7.5703125" style="58" bestFit="1" customWidth="1"/>
    <col min="12806" max="12806" width="10.5703125" style="58" bestFit="1" customWidth="1"/>
    <col min="12807" max="13055" width="9.140625" style="58"/>
    <col min="13056" max="13056" width="4.5703125" style="58" bestFit="1" customWidth="1"/>
    <col min="13057" max="13057" width="11.140625" style="58" bestFit="1" customWidth="1"/>
    <col min="13058" max="13058" width="96.28515625" style="58" customWidth="1"/>
    <col min="13059" max="13059" width="5.5703125" style="58" bestFit="1" customWidth="1"/>
    <col min="13060" max="13060" width="8.5703125" style="58" bestFit="1" customWidth="1"/>
    <col min="13061" max="13061" width="7.5703125" style="58" bestFit="1" customWidth="1"/>
    <col min="13062" max="13062" width="10.5703125" style="58" bestFit="1" customWidth="1"/>
    <col min="13063" max="13311" width="9.140625" style="58"/>
    <col min="13312" max="13312" width="4.5703125" style="58" bestFit="1" customWidth="1"/>
    <col min="13313" max="13313" width="11.140625" style="58" bestFit="1" customWidth="1"/>
    <col min="13314" max="13314" width="96.28515625" style="58" customWidth="1"/>
    <col min="13315" max="13315" width="5.5703125" style="58" bestFit="1" customWidth="1"/>
    <col min="13316" max="13316" width="8.5703125" style="58" bestFit="1" customWidth="1"/>
    <col min="13317" max="13317" width="7.5703125" style="58" bestFit="1" customWidth="1"/>
    <col min="13318" max="13318" width="10.5703125" style="58" bestFit="1" customWidth="1"/>
    <col min="13319" max="13567" width="9.140625" style="58"/>
    <col min="13568" max="13568" width="4.5703125" style="58" bestFit="1" customWidth="1"/>
    <col min="13569" max="13569" width="11.140625" style="58" bestFit="1" customWidth="1"/>
    <col min="13570" max="13570" width="96.28515625" style="58" customWidth="1"/>
    <col min="13571" max="13571" width="5.5703125" style="58" bestFit="1" customWidth="1"/>
    <col min="13572" max="13572" width="8.5703125" style="58" bestFit="1" customWidth="1"/>
    <col min="13573" max="13573" width="7.5703125" style="58" bestFit="1" customWidth="1"/>
    <col min="13574" max="13574" width="10.5703125" style="58" bestFit="1" customWidth="1"/>
    <col min="13575" max="13823" width="9.140625" style="58"/>
    <col min="13824" max="13824" width="4.5703125" style="58" bestFit="1" customWidth="1"/>
    <col min="13825" max="13825" width="11.140625" style="58" bestFit="1" customWidth="1"/>
    <col min="13826" max="13826" width="96.28515625" style="58" customWidth="1"/>
    <col min="13827" max="13827" width="5.5703125" style="58" bestFit="1" customWidth="1"/>
    <col min="13828" max="13828" width="8.5703125" style="58" bestFit="1" customWidth="1"/>
    <col min="13829" max="13829" width="7.5703125" style="58" bestFit="1" customWidth="1"/>
    <col min="13830" max="13830" width="10.5703125" style="58" bestFit="1" customWidth="1"/>
    <col min="13831" max="14079" width="9.140625" style="58"/>
    <col min="14080" max="14080" width="4.5703125" style="58" bestFit="1" customWidth="1"/>
    <col min="14081" max="14081" width="11.140625" style="58" bestFit="1" customWidth="1"/>
    <col min="14082" max="14082" width="96.28515625" style="58" customWidth="1"/>
    <col min="14083" max="14083" width="5.5703125" style="58" bestFit="1" customWidth="1"/>
    <col min="14084" max="14084" width="8.5703125" style="58" bestFit="1" customWidth="1"/>
    <col min="14085" max="14085" width="7.5703125" style="58" bestFit="1" customWidth="1"/>
    <col min="14086" max="14086" width="10.5703125" style="58" bestFit="1" customWidth="1"/>
    <col min="14087" max="14335" width="9.140625" style="58"/>
    <col min="14336" max="14336" width="4.5703125" style="58" bestFit="1" customWidth="1"/>
    <col min="14337" max="14337" width="11.140625" style="58" bestFit="1" customWidth="1"/>
    <col min="14338" max="14338" width="96.28515625" style="58" customWidth="1"/>
    <col min="14339" max="14339" width="5.5703125" style="58" bestFit="1" customWidth="1"/>
    <col min="14340" max="14340" width="8.5703125" style="58" bestFit="1" customWidth="1"/>
    <col min="14341" max="14341" width="7.5703125" style="58" bestFit="1" customWidth="1"/>
    <col min="14342" max="14342" width="10.5703125" style="58" bestFit="1" customWidth="1"/>
    <col min="14343" max="14591" width="9.140625" style="58"/>
    <col min="14592" max="14592" width="4.5703125" style="58" bestFit="1" customWidth="1"/>
    <col min="14593" max="14593" width="11.140625" style="58" bestFit="1" customWidth="1"/>
    <col min="14594" max="14594" width="96.28515625" style="58" customWidth="1"/>
    <col min="14595" max="14595" width="5.5703125" style="58" bestFit="1" customWidth="1"/>
    <col min="14596" max="14596" width="8.5703125" style="58" bestFit="1" customWidth="1"/>
    <col min="14597" max="14597" width="7.5703125" style="58" bestFit="1" customWidth="1"/>
    <col min="14598" max="14598" width="10.5703125" style="58" bestFit="1" customWidth="1"/>
    <col min="14599" max="14847" width="9.140625" style="58"/>
    <col min="14848" max="14848" width="4.5703125" style="58" bestFit="1" customWidth="1"/>
    <col min="14849" max="14849" width="11.140625" style="58" bestFit="1" customWidth="1"/>
    <col min="14850" max="14850" width="96.28515625" style="58" customWidth="1"/>
    <col min="14851" max="14851" width="5.5703125" style="58" bestFit="1" customWidth="1"/>
    <col min="14852" max="14852" width="8.5703125" style="58" bestFit="1" customWidth="1"/>
    <col min="14853" max="14853" width="7.5703125" style="58" bestFit="1" customWidth="1"/>
    <col min="14854" max="14854" width="10.5703125" style="58" bestFit="1" customWidth="1"/>
    <col min="14855" max="15103" width="9.140625" style="58"/>
    <col min="15104" max="15104" width="4.5703125" style="58" bestFit="1" customWidth="1"/>
    <col min="15105" max="15105" width="11.140625" style="58" bestFit="1" customWidth="1"/>
    <col min="15106" max="15106" width="96.28515625" style="58" customWidth="1"/>
    <col min="15107" max="15107" width="5.5703125" style="58" bestFit="1" customWidth="1"/>
    <col min="15108" max="15108" width="8.5703125" style="58" bestFit="1" customWidth="1"/>
    <col min="15109" max="15109" width="7.5703125" style="58" bestFit="1" customWidth="1"/>
    <col min="15110" max="15110" width="10.5703125" style="58" bestFit="1" customWidth="1"/>
    <col min="15111" max="15359" width="9.140625" style="58"/>
    <col min="15360" max="15360" width="4.5703125" style="58" bestFit="1" customWidth="1"/>
    <col min="15361" max="15361" width="11.140625" style="58" bestFit="1" customWidth="1"/>
    <col min="15362" max="15362" width="96.28515625" style="58" customWidth="1"/>
    <col min="15363" max="15363" width="5.5703125" style="58" bestFit="1" customWidth="1"/>
    <col min="15364" max="15364" width="8.5703125" style="58" bestFit="1" customWidth="1"/>
    <col min="15365" max="15365" width="7.5703125" style="58" bestFit="1" customWidth="1"/>
    <col min="15366" max="15366" width="10.5703125" style="58" bestFit="1" customWidth="1"/>
    <col min="15367" max="15615" width="9.140625" style="58"/>
    <col min="15616" max="15616" width="4.5703125" style="58" bestFit="1" customWidth="1"/>
    <col min="15617" max="15617" width="11.140625" style="58" bestFit="1" customWidth="1"/>
    <col min="15618" max="15618" width="96.28515625" style="58" customWidth="1"/>
    <col min="15619" max="15619" width="5.5703125" style="58" bestFit="1" customWidth="1"/>
    <col min="15620" max="15620" width="8.5703125" style="58" bestFit="1" customWidth="1"/>
    <col min="15621" max="15621" width="7.5703125" style="58" bestFit="1" customWidth="1"/>
    <col min="15622" max="15622" width="10.5703125" style="58" bestFit="1" customWidth="1"/>
    <col min="15623" max="15871" width="9.140625" style="58"/>
    <col min="15872" max="15872" width="4.5703125" style="58" bestFit="1" customWidth="1"/>
    <col min="15873" max="15873" width="11.140625" style="58" bestFit="1" customWidth="1"/>
    <col min="15874" max="15874" width="96.28515625" style="58" customWidth="1"/>
    <col min="15875" max="15875" width="5.5703125" style="58" bestFit="1" customWidth="1"/>
    <col min="15876" max="15876" width="8.5703125" style="58" bestFit="1" customWidth="1"/>
    <col min="15877" max="15877" width="7.5703125" style="58" bestFit="1" customWidth="1"/>
    <col min="15878" max="15878" width="10.5703125" style="58" bestFit="1" customWidth="1"/>
    <col min="15879" max="16127" width="9.140625" style="58"/>
    <col min="16128" max="16128" width="4.5703125" style="58" bestFit="1" customWidth="1"/>
    <col min="16129" max="16129" width="11.140625" style="58" bestFit="1" customWidth="1"/>
    <col min="16130" max="16130" width="96.28515625" style="58" customWidth="1"/>
    <col min="16131" max="16131" width="5.5703125" style="58" bestFit="1" customWidth="1"/>
    <col min="16132" max="16132" width="8.5703125" style="58" bestFit="1" customWidth="1"/>
    <col min="16133" max="16133" width="7.5703125" style="58" bestFit="1" customWidth="1"/>
    <col min="16134" max="16134" width="10.5703125" style="58" bestFit="1" customWidth="1"/>
    <col min="16135" max="16384" width="9.140625" style="58"/>
  </cols>
  <sheetData>
    <row r="1" spans="1:7" ht="26.25" customHeight="1">
      <c r="A1" s="81" t="s">
        <v>166</v>
      </c>
      <c r="B1" s="81"/>
      <c r="C1" s="81"/>
      <c r="D1" s="81"/>
      <c r="E1" s="81"/>
      <c r="F1" s="81"/>
      <c r="G1" s="79"/>
    </row>
    <row r="2" spans="1:7">
      <c r="A2" s="60"/>
      <c r="B2" s="60"/>
      <c r="C2" s="60"/>
      <c r="D2" s="60"/>
      <c r="E2" s="60"/>
      <c r="F2" s="60"/>
      <c r="G2" s="79"/>
    </row>
    <row r="3" spans="1:7" s="53" customFormat="1" ht="24.75" customHeight="1">
      <c r="A3" s="55" t="s">
        <v>165</v>
      </c>
      <c r="B3" s="68" t="s">
        <v>17</v>
      </c>
      <c r="C3" s="68" t="s">
        <v>128</v>
      </c>
      <c r="D3" s="68" t="s">
        <v>18</v>
      </c>
      <c r="E3" s="68" t="s">
        <v>167</v>
      </c>
      <c r="F3" s="68" t="s">
        <v>168</v>
      </c>
      <c r="G3" s="79"/>
    </row>
    <row r="4" spans="1:7" s="49" customFormat="1" ht="108" customHeight="1">
      <c r="A4" s="69">
        <v>1</v>
      </c>
      <c r="B4" s="52" t="s">
        <v>129</v>
      </c>
      <c r="C4" s="50"/>
      <c r="D4" s="50"/>
      <c r="E4" s="56"/>
      <c r="F4" s="56"/>
      <c r="G4" s="80"/>
    </row>
    <row r="5" spans="1:7" s="49" customFormat="1" ht="22.5" customHeight="1">
      <c r="A5" s="70"/>
      <c r="B5" s="54" t="s">
        <v>130</v>
      </c>
      <c r="C5" s="72">
        <v>18.211488799999998</v>
      </c>
      <c r="D5" s="50" t="s">
        <v>19</v>
      </c>
      <c r="E5" s="56">
        <v>129.35</v>
      </c>
      <c r="F5" s="73">
        <v>2355.6560762799995</v>
      </c>
      <c r="G5" s="80"/>
    </row>
    <row r="6" spans="1:7" s="49" customFormat="1">
      <c r="A6" s="70"/>
      <c r="B6" s="54"/>
      <c r="C6" s="72"/>
      <c r="D6" s="50"/>
      <c r="E6" s="56"/>
      <c r="F6" s="74"/>
    </row>
    <row r="7" spans="1:7" s="49" customFormat="1" ht="25.5" customHeight="1">
      <c r="A7" s="69">
        <v>2</v>
      </c>
      <c r="B7" s="52" t="s">
        <v>131</v>
      </c>
      <c r="C7" s="72"/>
      <c r="D7" s="50"/>
      <c r="E7" s="74"/>
      <c r="F7" s="74"/>
    </row>
    <row r="8" spans="1:7" s="49" customFormat="1">
      <c r="A8" s="69"/>
      <c r="B8" s="54" t="s">
        <v>130</v>
      </c>
      <c r="C8" s="72"/>
      <c r="D8" s="50"/>
      <c r="E8" s="74"/>
      <c r="F8" s="74"/>
    </row>
    <row r="9" spans="1:7" s="49" customFormat="1">
      <c r="A9" s="69" t="s">
        <v>21</v>
      </c>
      <c r="B9" s="65" t="s">
        <v>132</v>
      </c>
      <c r="C9" s="72">
        <v>14.598988799999997</v>
      </c>
      <c r="D9" s="50" t="s">
        <v>133</v>
      </c>
      <c r="E9" s="74">
        <v>34.6</v>
      </c>
      <c r="F9" s="74">
        <v>505.12501247999995</v>
      </c>
    </row>
    <row r="10" spans="1:7" s="49" customFormat="1">
      <c r="A10" s="69" t="s">
        <v>24</v>
      </c>
      <c r="B10" s="65" t="s">
        <v>134</v>
      </c>
      <c r="C10" s="72">
        <v>14.598988799999997</v>
      </c>
      <c r="D10" s="50" t="s">
        <v>133</v>
      </c>
      <c r="E10" s="74">
        <v>69.2</v>
      </c>
      <c r="F10" s="74">
        <v>1010.2500249599999</v>
      </c>
    </row>
    <row r="11" spans="1:7" s="49" customFormat="1">
      <c r="A11" s="69" t="s">
        <v>25</v>
      </c>
      <c r="B11" s="65" t="s">
        <v>135</v>
      </c>
      <c r="C11" s="72">
        <v>14.598988799999997</v>
      </c>
      <c r="D11" s="50" t="s">
        <v>133</v>
      </c>
      <c r="E11" s="74">
        <v>103.80000000000001</v>
      </c>
      <c r="F11" s="74">
        <v>1515.3750374399999</v>
      </c>
    </row>
    <row r="12" spans="1:7" s="49" customFormat="1">
      <c r="A12" s="70"/>
      <c r="B12" s="54"/>
      <c r="C12" s="72"/>
      <c r="D12" s="50"/>
      <c r="E12" s="74"/>
      <c r="F12" s="74"/>
    </row>
    <row r="13" spans="1:7" s="49" customFormat="1" ht="94.5" customHeight="1">
      <c r="A13" s="69">
        <v>3</v>
      </c>
      <c r="B13" s="52" t="s">
        <v>136</v>
      </c>
      <c r="C13" s="72">
        <v>18.602536560000001</v>
      </c>
      <c r="D13" s="50" t="s">
        <v>133</v>
      </c>
      <c r="E13" s="74">
        <v>83.8</v>
      </c>
      <c r="F13" s="73">
        <v>1558.8925637279999</v>
      </c>
    </row>
    <row r="14" spans="1:7" s="49" customFormat="1">
      <c r="A14" s="69"/>
      <c r="B14" s="52"/>
      <c r="C14" s="72"/>
      <c r="D14" s="50"/>
      <c r="E14" s="74"/>
      <c r="F14" s="74"/>
    </row>
    <row r="15" spans="1:7" s="49" customFormat="1" ht="61.5" customHeight="1">
      <c r="A15" s="69">
        <v>4</v>
      </c>
      <c r="B15" s="54" t="s">
        <v>137</v>
      </c>
      <c r="C15" s="72"/>
      <c r="D15" s="50"/>
      <c r="E15" s="56"/>
      <c r="F15" s="74"/>
    </row>
    <row r="16" spans="1:7" s="49" customFormat="1" ht="37.5">
      <c r="A16" s="70"/>
      <c r="B16" s="54" t="s">
        <v>138</v>
      </c>
      <c r="C16" s="72">
        <v>1.5976110000000001</v>
      </c>
      <c r="D16" s="50" t="s">
        <v>19</v>
      </c>
      <c r="E16" s="74">
        <v>3357.4</v>
      </c>
      <c r="F16" s="73">
        <v>5363.8191714000004</v>
      </c>
    </row>
    <row r="17" spans="1:6" s="49" customFormat="1">
      <c r="A17" s="70"/>
      <c r="B17" s="54"/>
      <c r="C17" s="72"/>
      <c r="D17" s="50"/>
      <c r="E17" s="74"/>
      <c r="F17" s="74"/>
    </row>
    <row r="18" spans="1:6" s="49" customFormat="1" ht="51.75" customHeight="1">
      <c r="A18" s="69">
        <v>5</v>
      </c>
      <c r="B18" s="54" t="s">
        <v>139</v>
      </c>
      <c r="C18" s="72"/>
      <c r="D18" s="50"/>
      <c r="E18" s="56"/>
      <c r="F18" s="74"/>
    </row>
    <row r="19" spans="1:6" s="49" customFormat="1" ht="51" customHeight="1">
      <c r="A19" s="69"/>
      <c r="B19" s="54" t="s">
        <v>140</v>
      </c>
      <c r="C19" s="72">
        <v>36.714269999999999</v>
      </c>
      <c r="D19" s="50" t="s">
        <v>23</v>
      </c>
      <c r="E19" s="74">
        <v>285.14999999999998</v>
      </c>
      <c r="F19" s="73">
        <v>10469.074090499998</v>
      </c>
    </row>
    <row r="20" spans="1:6" s="49" customFormat="1" ht="45.75" customHeight="1">
      <c r="A20" s="70"/>
      <c r="B20" s="54" t="s">
        <v>30</v>
      </c>
      <c r="C20" s="72">
        <v>9.2702237499999995</v>
      </c>
      <c r="D20" s="50" t="s">
        <v>23</v>
      </c>
      <c r="E20" s="74">
        <v>311.2</v>
      </c>
      <c r="F20" s="73">
        <v>2884.8936309999999</v>
      </c>
    </row>
    <row r="21" spans="1:6" s="49" customFormat="1">
      <c r="A21" s="70"/>
      <c r="B21" s="54"/>
      <c r="C21" s="72"/>
      <c r="D21" s="50"/>
      <c r="E21" s="74"/>
      <c r="F21" s="74"/>
    </row>
    <row r="22" spans="1:6" s="49" customFormat="1" ht="227.25" customHeight="1">
      <c r="A22" s="69">
        <v>6</v>
      </c>
      <c r="B22" s="52" t="s">
        <v>141</v>
      </c>
      <c r="C22" s="72"/>
      <c r="D22" s="50"/>
      <c r="E22" s="56"/>
      <c r="F22" s="56"/>
    </row>
    <row r="23" spans="1:6" s="49" customFormat="1">
      <c r="A23" s="70"/>
      <c r="B23" s="54"/>
      <c r="C23" s="72"/>
      <c r="D23" s="50"/>
      <c r="E23" s="56"/>
      <c r="F23" s="74"/>
    </row>
    <row r="24" spans="1:6" s="49" customFormat="1">
      <c r="A24" s="69"/>
      <c r="B24" s="54" t="s">
        <v>142</v>
      </c>
      <c r="C24" s="72">
        <v>12.827099362499998</v>
      </c>
      <c r="D24" s="50" t="s">
        <v>19</v>
      </c>
      <c r="E24" s="74">
        <v>5242.1499999999996</v>
      </c>
      <c r="F24" s="73">
        <v>67241.57892312936</v>
      </c>
    </row>
    <row r="25" spans="1:6" s="49" customFormat="1">
      <c r="A25" s="69"/>
      <c r="B25" s="54"/>
      <c r="C25" s="72"/>
      <c r="D25" s="50"/>
      <c r="E25" s="74"/>
      <c r="F25" s="73"/>
    </row>
    <row r="26" spans="1:6" s="49" customFormat="1" ht="56.25">
      <c r="A26" s="69">
        <v>7</v>
      </c>
      <c r="B26" s="54" t="s">
        <v>143</v>
      </c>
      <c r="C26" s="72"/>
      <c r="D26" s="50"/>
      <c r="E26" s="56"/>
      <c r="F26" s="74"/>
    </row>
    <row r="27" spans="1:6" s="49" customFormat="1">
      <c r="A27" s="70"/>
      <c r="B27" s="54" t="s">
        <v>144</v>
      </c>
      <c r="C27" s="72">
        <v>1667.5229171249998</v>
      </c>
      <c r="D27" s="50" t="s">
        <v>27</v>
      </c>
      <c r="E27" s="74">
        <v>62.25</v>
      </c>
      <c r="F27" s="73">
        <v>103803.30159103124</v>
      </c>
    </row>
    <row r="28" spans="1:6" s="49" customFormat="1">
      <c r="A28" s="70"/>
      <c r="B28" s="54"/>
      <c r="C28" s="72"/>
      <c r="D28" s="50"/>
      <c r="E28" s="74"/>
      <c r="F28" s="74"/>
    </row>
    <row r="29" spans="1:6" s="49" customFormat="1" ht="297" customHeight="1">
      <c r="A29" s="69">
        <v>8</v>
      </c>
      <c r="B29" s="52" t="s">
        <v>145</v>
      </c>
      <c r="C29" s="72">
        <v>15</v>
      </c>
      <c r="D29" s="50" t="s">
        <v>29</v>
      </c>
      <c r="E29" s="74">
        <v>256.75</v>
      </c>
      <c r="F29" s="73">
        <v>3851.25</v>
      </c>
    </row>
    <row r="30" spans="1:6" s="49" customFormat="1">
      <c r="A30" s="70"/>
      <c r="B30" s="54"/>
      <c r="C30" s="72"/>
      <c r="D30" s="50"/>
      <c r="E30" s="56"/>
      <c r="F30" s="74"/>
    </row>
    <row r="31" spans="1:6" s="49" customFormat="1" ht="44.25" customHeight="1">
      <c r="A31" s="69">
        <v>9</v>
      </c>
      <c r="B31" s="54" t="s">
        <v>146</v>
      </c>
      <c r="C31" s="72"/>
      <c r="D31" s="50"/>
      <c r="E31" s="56"/>
      <c r="F31" s="74"/>
    </row>
    <row r="32" spans="1:6" s="49" customFormat="1" ht="26.25" customHeight="1">
      <c r="A32" s="70"/>
      <c r="B32" s="54" t="s">
        <v>147</v>
      </c>
      <c r="C32" s="72">
        <v>227.81178650000001</v>
      </c>
      <c r="D32" s="50" t="s">
        <v>23</v>
      </c>
      <c r="E32" s="74">
        <v>164.5</v>
      </c>
      <c r="F32" s="73">
        <v>37475.038879250002</v>
      </c>
    </row>
    <row r="33" spans="1:7" s="49" customFormat="1">
      <c r="A33" s="70"/>
      <c r="B33" s="54"/>
      <c r="C33" s="72"/>
      <c r="D33" s="50"/>
      <c r="E33" s="74"/>
      <c r="F33" s="74"/>
    </row>
    <row r="34" spans="1:7" s="49" customFormat="1" ht="55.5" customHeight="1">
      <c r="A34" s="69">
        <v>10</v>
      </c>
      <c r="B34" s="65" t="s">
        <v>148</v>
      </c>
      <c r="C34" s="72"/>
      <c r="D34" s="50"/>
      <c r="E34" s="56"/>
      <c r="F34" s="74"/>
    </row>
    <row r="35" spans="1:7" s="49" customFormat="1" ht="21.75" customHeight="1">
      <c r="A35" s="70" t="s">
        <v>149</v>
      </c>
      <c r="B35" s="65" t="s">
        <v>150</v>
      </c>
      <c r="C35" s="72"/>
      <c r="D35" s="50"/>
      <c r="E35" s="56"/>
      <c r="F35" s="74"/>
    </row>
    <row r="36" spans="1:7" s="49" customFormat="1">
      <c r="A36" s="70"/>
      <c r="B36" s="65" t="s">
        <v>151</v>
      </c>
      <c r="C36" s="72">
        <v>3</v>
      </c>
      <c r="D36" s="50" t="s">
        <v>29</v>
      </c>
      <c r="E36" s="74">
        <v>907.65</v>
      </c>
      <c r="F36" s="73">
        <v>2722.95</v>
      </c>
    </row>
    <row r="37" spans="1:7" s="49" customFormat="1">
      <c r="A37" s="70"/>
      <c r="B37" s="65"/>
      <c r="C37" s="72"/>
      <c r="D37" s="50"/>
      <c r="E37" s="74"/>
      <c r="F37" s="74"/>
    </row>
    <row r="38" spans="1:7" s="49" customFormat="1" ht="41.25" customHeight="1">
      <c r="A38" s="69">
        <v>11</v>
      </c>
      <c r="B38" s="54" t="s">
        <v>152</v>
      </c>
      <c r="C38" s="72"/>
      <c r="D38" s="50"/>
      <c r="E38" s="56"/>
      <c r="F38" s="74"/>
    </row>
    <row r="39" spans="1:7" s="49" customFormat="1" ht="30.75" customHeight="1">
      <c r="A39" s="70"/>
      <c r="B39" s="54" t="s">
        <v>153</v>
      </c>
      <c r="C39" s="72">
        <v>0.93253500000000011</v>
      </c>
      <c r="D39" s="50" t="s">
        <v>19</v>
      </c>
      <c r="E39" s="74">
        <v>3508.25</v>
      </c>
      <c r="F39" s="73">
        <v>3271.5659137500006</v>
      </c>
    </row>
    <row r="40" spans="1:7" s="49" customFormat="1">
      <c r="A40" s="70"/>
      <c r="B40" s="54"/>
      <c r="C40" s="72"/>
      <c r="D40" s="50"/>
      <c r="E40" s="74"/>
      <c r="F40" s="74"/>
    </row>
    <row r="41" spans="1:7" s="49" customFormat="1" ht="28.5" customHeight="1">
      <c r="A41" s="69">
        <v>12</v>
      </c>
      <c r="B41" s="54" t="s">
        <v>154</v>
      </c>
      <c r="C41" s="72"/>
      <c r="D41" s="50"/>
      <c r="E41" s="56"/>
      <c r="F41" s="74"/>
    </row>
    <row r="42" spans="1:7" s="49" customFormat="1">
      <c r="A42" s="70"/>
      <c r="B42" s="54" t="s">
        <v>155</v>
      </c>
      <c r="C42" s="72">
        <v>3.5</v>
      </c>
      <c r="D42" s="50" t="s">
        <v>23</v>
      </c>
      <c r="E42" s="74">
        <v>112.5</v>
      </c>
      <c r="F42" s="73">
        <v>393.75</v>
      </c>
    </row>
    <row r="43" spans="1:7" s="49" customFormat="1">
      <c r="A43" s="70"/>
      <c r="B43" s="54"/>
      <c r="C43" s="72"/>
      <c r="D43" s="50"/>
      <c r="E43" s="74"/>
      <c r="F43" s="73"/>
    </row>
    <row r="44" spans="1:7" s="66" customFormat="1" ht="150" customHeight="1">
      <c r="A44" s="69">
        <f>A41+1</f>
        <v>13</v>
      </c>
      <c r="B44" s="52" t="s">
        <v>156</v>
      </c>
      <c r="C44" s="62"/>
      <c r="D44" s="75"/>
      <c r="E44" s="73"/>
      <c r="F44" s="73"/>
    </row>
    <row r="45" spans="1:7" s="67" customFormat="1" ht="28.5" customHeight="1">
      <c r="A45" s="69"/>
      <c r="B45" s="52" t="s">
        <v>157</v>
      </c>
      <c r="C45" s="72"/>
      <c r="D45" s="50"/>
      <c r="E45" s="56"/>
      <c r="F45" s="56"/>
      <c r="G45" s="46"/>
    </row>
    <row r="46" spans="1:7" s="67" customFormat="1" ht="29.25" customHeight="1">
      <c r="A46" s="69"/>
      <c r="B46" s="52" t="s">
        <v>158</v>
      </c>
      <c r="C46" s="76">
        <v>15</v>
      </c>
      <c r="D46" s="64" t="s">
        <v>22</v>
      </c>
      <c r="E46" s="73">
        <v>358.9</v>
      </c>
      <c r="F46" s="73">
        <v>5384</v>
      </c>
    </row>
    <row r="47" spans="1:7" s="66" customFormat="1" ht="125.25" customHeight="1">
      <c r="A47" s="69">
        <f>A44+1</f>
        <v>14</v>
      </c>
      <c r="B47" s="52" t="s">
        <v>159</v>
      </c>
      <c r="C47" s="76"/>
      <c r="D47" s="64"/>
      <c r="E47" s="73"/>
      <c r="F47" s="73"/>
    </row>
    <row r="48" spans="1:7" s="67" customFormat="1">
      <c r="A48" s="69"/>
      <c r="B48" s="52" t="s">
        <v>160</v>
      </c>
      <c r="C48" s="76">
        <v>15</v>
      </c>
      <c r="D48" s="64" t="s">
        <v>22</v>
      </c>
      <c r="E48" s="73">
        <v>975.6</v>
      </c>
      <c r="F48" s="73">
        <v>14634</v>
      </c>
    </row>
    <row r="49" spans="1:10" s="66" customFormat="1" ht="131.25" customHeight="1">
      <c r="A49" s="69">
        <f>A47+1</f>
        <v>15</v>
      </c>
      <c r="B49" s="52" t="s">
        <v>161</v>
      </c>
      <c r="C49" s="76"/>
      <c r="D49" s="64"/>
      <c r="E49" s="73"/>
      <c r="F49" s="73"/>
    </row>
    <row r="50" spans="1:10" s="67" customFormat="1" ht="30.75" customHeight="1">
      <c r="A50" s="69"/>
      <c r="B50" s="52" t="s">
        <v>160</v>
      </c>
      <c r="C50" s="76">
        <v>15</v>
      </c>
      <c r="D50" s="64" t="s">
        <v>22</v>
      </c>
      <c r="E50" s="73">
        <v>981.7</v>
      </c>
      <c r="F50" s="73">
        <v>14726</v>
      </c>
    </row>
    <row r="51" spans="1:10" s="66" customFormat="1" ht="82.5" customHeight="1">
      <c r="A51" s="69">
        <f>A49+1</f>
        <v>16</v>
      </c>
      <c r="B51" s="52" t="s">
        <v>162</v>
      </c>
      <c r="C51" s="76">
        <v>12.402259500000001</v>
      </c>
      <c r="D51" s="64" t="s">
        <v>20</v>
      </c>
      <c r="E51" s="73">
        <v>459.05</v>
      </c>
      <c r="F51" s="73">
        <v>5693</v>
      </c>
    </row>
    <row r="52" spans="1:10" s="67" customFormat="1">
      <c r="A52" s="69"/>
      <c r="B52" s="52"/>
      <c r="C52" s="72"/>
      <c r="D52" s="50"/>
      <c r="E52" s="56"/>
      <c r="F52" s="56"/>
    </row>
    <row r="53" spans="1:10" s="66" customFormat="1" ht="90.75" customHeight="1">
      <c r="A53" s="69">
        <f>A51+1</f>
        <v>17</v>
      </c>
      <c r="B53" s="52" t="s">
        <v>163</v>
      </c>
      <c r="C53" s="76">
        <v>12.402259500000001</v>
      </c>
      <c r="D53" s="64" t="s">
        <v>20</v>
      </c>
      <c r="E53" s="73">
        <v>828.45</v>
      </c>
      <c r="F53" s="73">
        <v>10275</v>
      </c>
    </row>
    <row r="54" spans="1:10" s="66" customFormat="1" ht="85.5" customHeight="1">
      <c r="A54" s="69">
        <f>A53+1</f>
        <v>18</v>
      </c>
      <c r="B54" s="52" t="s">
        <v>164</v>
      </c>
      <c r="C54" s="76">
        <v>12.402259500000001</v>
      </c>
      <c r="D54" s="64" t="s">
        <v>20</v>
      </c>
      <c r="E54" s="73">
        <v>799.4</v>
      </c>
      <c r="F54" s="73">
        <v>9914</v>
      </c>
    </row>
    <row r="55" spans="1:10" ht="45.75" customHeight="1">
      <c r="A55" s="51"/>
      <c r="B55" s="45" t="s">
        <v>169</v>
      </c>
      <c r="C55" s="63"/>
      <c r="D55" s="61"/>
      <c r="E55" s="71"/>
      <c r="F55" s="77">
        <f>SUM(F4:F54)</f>
        <v>305048.52091494866</v>
      </c>
      <c r="J55" s="78" t="e">
        <f>#REF!+RWH!F55+#REF!+#REF!+#REF!</f>
        <v>#REF!</v>
      </c>
    </row>
    <row r="58" spans="1:10">
      <c r="J58" s="58">
        <f>F55*1.4295</f>
        <v>436066.86064791912</v>
      </c>
    </row>
  </sheetData>
  <sheetProtection password="CA31" sheet="1" objects="1" scenarios="1" formatColumns="0" formatRows="0" selectLockedCells="1" selectUnlockedCells="1"/>
  <mergeCells count="2">
    <mergeCell ref="G1:G5"/>
    <mergeCell ref="A1:F1"/>
  </mergeCells>
  <printOptions horizontalCentered="1" gridLines="1"/>
  <pageMargins left="0.31496062992126" right="0.23622047244094499" top="0.98425196850393704" bottom="0.98425196850393704" header="0.511811023622047" footer="0.511811023622047"/>
  <pageSetup paperSize="9" scale="98" orientation="landscape" r:id="rId1"/>
  <headerFooter alignWithMargins="0">
    <oddFooter>&amp;LDISPENSARY AT NAVAIKULAM&amp;C&amp;P&amp;RAS</oddFooter>
  </headerFooter>
</worksheet>
</file>

<file path=xl/worksheets/sheet2.xml><?xml version="1.0" encoding="utf-8"?>
<worksheet xmlns="http://schemas.openxmlformats.org/spreadsheetml/2006/main" xmlns:r="http://schemas.openxmlformats.org/officeDocument/2006/relationships">
  <dimension ref="A1:K20"/>
  <sheetViews>
    <sheetView zoomScale="80" zoomScaleNormal="80" workbookViewId="0">
      <selection activeCell="C29" sqref="C29"/>
    </sheetView>
  </sheetViews>
  <sheetFormatPr defaultRowHeight="15.75"/>
  <cols>
    <col min="1" max="1" width="7.85546875" style="24" bestFit="1" customWidth="1"/>
    <col min="2" max="2" width="39.5703125" style="20" bestFit="1" customWidth="1"/>
    <col min="3" max="3" width="69.28515625" style="20" customWidth="1"/>
    <col min="4" max="4" width="7.42578125" style="24" customWidth="1"/>
    <col min="5" max="5" width="8.85546875" style="24" bestFit="1" customWidth="1"/>
    <col min="6" max="6" width="11.85546875" style="20" bestFit="1" customWidth="1"/>
    <col min="7" max="7" width="9.28515625" style="20" bestFit="1" customWidth="1"/>
    <col min="8" max="8" width="10.85546875" style="20" customWidth="1"/>
    <col min="9" max="9" width="10.85546875" style="20" bestFit="1" customWidth="1"/>
    <col min="10" max="10" width="16.140625" style="20" customWidth="1"/>
    <col min="11" max="16384" width="9.140625" style="20"/>
  </cols>
  <sheetData>
    <row r="1" spans="1:11">
      <c r="A1" s="83" t="s">
        <v>84</v>
      </c>
      <c r="B1" s="83"/>
      <c r="C1" s="83"/>
      <c r="D1" s="83"/>
      <c r="E1" s="83"/>
      <c r="F1" s="83"/>
      <c r="G1" s="83"/>
      <c r="H1" s="83"/>
      <c r="I1" s="83"/>
    </row>
    <row r="2" spans="1:11">
      <c r="A2" s="83"/>
      <c r="B2" s="83"/>
      <c r="C2" s="83"/>
      <c r="D2" s="83"/>
      <c r="E2" s="83"/>
      <c r="F2" s="83"/>
      <c r="G2" s="83"/>
      <c r="H2" s="83"/>
      <c r="I2" s="83"/>
    </row>
    <row r="3" spans="1:11">
      <c r="A3" s="82" t="s">
        <v>117</v>
      </c>
      <c r="B3" s="82"/>
      <c r="C3" s="82"/>
      <c r="D3" s="82"/>
      <c r="E3" s="82"/>
      <c r="F3" s="82"/>
      <c r="G3" s="82"/>
      <c r="H3" s="82"/>
      <c r="I3" s="82"/>
      <c r="J3" s="23"/>
      <c r="K3" s="23"/>
    </row>
    <row r="4" spans="1:11">
      <c r="A4" s="32" t="s">
        <v>85</v>
      </c>
      <c r="B4" s="25" t="s">
        <v>85</v>
      </c>
      <c r="C4" s="25" t="s">
        <v>85</v>
      </c>
      <c r="D4" s="32" t="s">
        <v>85</v>
      </c>
      <c r="E4" s="32"/>
      <c r="F4" s="25" t="s">
        <v>85</v>
      </c>
      <c r="G4" s="25" t="s">
        <v>85</v>
      </c>
      <c r="H4" s="25" t="s">
        <v>85</v>
      </c>
      <c r="I4" s="25" t="s">
        <v>85</v>
      </c>
      <c r="J4" s="23"/>
      <c r="K4" s="23"/>
    </row>
    <row r="5" spans="1:11" s="38" customFormat="1">
      <c r="A5" s="36" t="s">
        <v>109</v>
      </c>
      <c r="B5" s="36" t="s">
        <v>110</v>
      </c>
      <c r="C5" s="36" t="s">
        <v>111</v>
      </c>
      <c r="D5" s="36" t="s">
        <v>112</v>
      </c>
      <c r="E5" s="36" t="s">
        <v>118</v>
      </c>
      <c r="F5" s="36" t="s">
        <v>113</v>
      </c>
      <c r="G5" s="36" t="s">
        <v>114</v>
      </c>
      <c r="H5" s="36" t="s">
        <v>115</v>
      </c>
      <c r="I5" s="36" t="s">
        <v>116</v>
      </c>
      <c r="J5" s="37"/>
      <c r="K5" s="37"/>
    </row>
    <row r="6" spans="1:11">
      <c r="A6" s="32" t="s">
        <v>85</v>
      </c>
      <c r="B6" s="25" t="s">
        <v>85</v>
      </c>
      <c r="C6" s="25" t="s">
        <v>85</v>
      </c>
      <c r="D6" s="32" t="s">
        <v>85</v>
      </c>
      <c r="E6" s="32"/>
      <c r="F6" s="25" t="s">
        <v>85</v>
      </c>
      <c r="G6" s="33" t="s">
        <v>86</v>
      </c>
      <c r="H6" s="25" t="s">
        <v>85</v>
      </c>
      <c r="I6" s="25" t="s">
        <v>85</v>
      </c>
      <c r="J6" s="23"/>
      <c r="K6" s="23"/>
    </row>
    <row r="7" spans="1:11">
      <c r="A7" s="32">
        <v>1</v>
      </c>
      <c r="B7" s="25" t="s">
        <v>105</v>
      </c>
      <c r="C7" s="25"/>
      <c r="D7" s="33" t="s">
        <v>87</v>
      </c>
      <c r="E7" s="32">
        <v>1</v>
      </c>
      <c r="F7" s="31">
        <v>22560</v>
      </c>
      <c r="G7" s="44">
        <f t="shared" ref="G7:G18" si="0">F7*12.63%</f>
        <v>2849.328</v>
      </c>
      <c r="H7" s="44">
        <f t="shared" ref="H7:H18" si="1">(G7+F7)*E7</f>
        <v>25409.328000000001</v>
      </c>
      <c r="I7" s="25"/>
      <c r="J7" s="23"/>
      <c r="K7" s="23"/>
    </row>
    <row r="8" spans="1:11" ht="30">
      <c r="A8" s="39">
        <v>2</v>
      </c>
      <c r="B8" s="40" t="s">
        <v>119</v>
      </c>
      <c r="C8" s="30" t="s">
        <v>108</v>
      </c>
      <c r="D8" s="33" t="s">
        <v>87</v>
      </c>
      <c r="E8" s="33">
        <v>12</v>
      </c>
      <c r="F8" s="31">
        <v>32560</v>
      </c>
      <c r="G8" s="44">
        <f t="shared" si="0"/>
        <v>4112.3279999999995</v>
      </c>
      <c r="H8" s="44">
        <f t="shared" si="1"/>
        <v>440067.93599999999</v>
      </c>
      <c r="I8" s="25" t="s">
        <v>85</v>
      </c>
      <c r="J8" s="23"/>
      <c r="K8" s="23"/>
    </row>
    <row r="9" spans="1:11">
      <c r="A9" s="32">
        <v>3</v>
      </c>
      <c r="B9" s="26" t="s">
        <v>120</v>
      </c>
      <c r="C9" s="26" t="s">
        <v>97</v>
      </c>
      <c r="D9" s="33" t="s">
        <v>87</v>
      </c>
      <c r="E9" s="33">
        <v>1</v>
      </c>
      <c r="F9" s="31">
        <v>175000</v>
      </c>
      <c r="G9" s="44">
        <f t="shared" si="0"/>
        <v>22102.5</v>
      </c>
      <c r="H9" s="44">
        <f t="shared" si="1"/>
        <v>197102.5</v>
      </c>
      <c r="I9" s="26"/>
      <c r="J9" s="23"/>
      <c r="K9" s="23"/>
    </row>
    <row r="10" spans="1:11">
      <c r="A10" s="32">
        <v>4</v>
      </c>
      <c r="B10" s="26" t="s">
        <v>121</v>
      </c>
      <c r="C10" s="26" t="s">
        <v>88</v>
      </c>
      <c r="D10" s="33" t="s">
        <v>87</v>
      </c>
      <c r="E10" s="33">
        <v>1</v>
      </c>
      <c r="F10" s="31">
        <v>12526</v>
      </c>
      <c r="G10" s="44">
        <f t="shared" si="0"/>
        <v>1582.0337999999999</v>
      </c>
      <c r="H10" s="44">
        <f t="shared" si="1"/>
        <v>14108.033799999999</v>
      </c>
      <c r="I10" s="25" t="s">
        <v>85</v>
      </c>
      <c r="J10" s="23"/>
      <c r="K10" s="23"/>
    </row>
    <row r="11" spans="1:11">
      <c r="A11" s="39">
        <v>5</v>
      </c>
      <c r="B11" s="41" t="s">
        <v>122</v>
      </c>
      <c r="C11" s="26" t="s">
        <v>89</v>
      </c>
      <c r="D11" s="33" t="s">
        <v>87</v>
      </c>
      <c r="E11" s="42">
        <f>'furniture calculation'!J23</f>
        <v>4</v>
      </c>
      <c r="F11" s="31" t="s">
        <v>90</v>
      </c>
      <c r="G11" s="44">
        <f t="shared" si="0"/>
        <v>1331.0756999999999</v>
      </c>
      <c r="H11" s="44">
        <f t="shared" si="1"/>
        <v>47480.302799999998</v>
      </c>
      <c r="I11" s="25" t="s">
        <v>85</v>
      </c>
      <c r="J11" s="23"/>
      <c r="K11" s="23"/>
    </row>
    <row r="12" spans="1:11">
      <c r="A12" s="32">
        <v>6</v>
      </c>
      <c r="B12" s="41" t="s">
        <v>123</v>
      </c>
      <c r="C12" s="26" t="s">
        <v>91</v>
      </c>
      <c r="D12" s="33" t="s">
        <v>87</v>
      </c>
      <c r="E12" s="42">
        <f>'furniture calculation'!C23</f>
        <v>4</v>
      </c>
      <c r="F12" s="31" t="s">
        <v>92</v>
      </c>
      <c r="G12" s="44">
        <f t="shared" si="0"/>
        <v>1342.3163999999999</v>
      </c>
      <c r="H12" s="44">
        <f t="shared" si="1"/>
        <v>47881.265599999999</v>
      </c>
      <c r="I12" s="25" t="s">
        <v>85</v>
      </c>
      <c r="J12" s="23"/>
      <c r="K12" s="23"/>
    </row>
    <row r="13" spans="1:11">
      <c r="A13" s="32">
        <v>7</v>
      </c>
      <c r="B13" s="26" t="s">
        <v>124</v>
      </c>
      <c r="C13" s="26" t="s">
        <v>93</v>
      </c>
      <c r="D13" s="33" t="s">
        <v>87</v>
      </c>
      <c r="E13" s="42">
        <f>'furniture calculation'!D23</f>
        <v>12</v>
      </c>
      <c r="F13" s="31" t="s">
        <v>94</v>
      </c>
      <c r="G13" s="44">
        <f t="shared" si="0"/>
        <v>1072.1606999999999</v>
      </c>
      <c r="H13" s="44">
        <f t="shared" si="1"/>
        <v>114733.9284</v>
      </c>
      <c r="I13" s="25" t="s">
        <v>85</v>
      </c>
      <c r="J13" s="23"/>
      <c r="K13" s="23"/>
    </row>
    <row r="14" spans="1:11">
      <c r="A14" s="39">
        <v>8</v>
      </c>
      <c r="B14" s="26" t="s">
        <v>125</v>
      </c>
      <c r="C14" s="26" t="s">
        <v>95</v>
      </c>
      <c r="D14" s="33" t="s">
        <v>87</v>
      </c>
      <c r="E14" s="42">
        <f>'furniture calculation'!E23</f>
        <v>15</v>
      </c>
      <c r="F14" s="31">
        <v>8914</v>
      </c>
      <c r="G14" s="44">
        <f t="shared" si="0"/>
        <v>1125.8381999999999</v>
      </c>
      <c r="H14" s="44">
        <f t="shared" si="1"/>
        <v>150597.573</v>
      </c>
      <c r="I14" s="25" t="s">
        <v>85</v>
      </c>
      <c r="J14" s="23"/>
      <c r="K14" s="23"/>
    </row>
    <row r="15" spans="1:11">
      <c r="A15" s="32">
        <v>9</v>
      </c>
      <c r="B15" s="26" t="s">
        <v>126</v>
      </c>
      <c r="C15" s="26" t="s">
        <v>95</v>
      </c>
      <c r="D15" s="33" t="s">
        <v>87</v>
      </c>
      <c r="E15" s="42">
        <f>'furniture calculation'!G23</f>
        <v>6</v>
      </c>
      <c r="F15" s="31">
        <v>8914</v>
      </c>
      <c r="G15" s="44">
        <f t="shared" si="0"/>
        <v>1125.8381999999999</v>
      </c>
      <c r="H15" s="44">
        <f t="shared" si="1"/>
        <v>60239.029200000004</v>
      </c>
      <c r="I15" s="25" t="s">
        <v>85</v>
      </c>
      <c r="J15" s="23"/>
      <c r="K15" s="23"/>
    </row>
    <row r="16" spans="1:11">
      <c r="A16" s="32">
        <v>10</v>
      </c>
      <c r="B16" s="26" t="s">
        <v>127</v>
      </c>
      <c r="C16" s="26" t="s">
        <v>96</v>
      </c>
      <c r="D16" s="33" t="s">
        <v>87</v>
      </c>
      <c r="E16" s="42">
        <f>'furniture calculation'!B23</f>
        <v>4</v>
      </c>
      <c r="F16" s="31">
        <v>78500</v>
      </c>
      <c r="G16" s="44">
        <f t="shared" si="0"/>
        <v>9914.5499999999993</v>
      </c>
      <c r="H16" s="44">
        <f t="shared" si="1"/>
        <v>353658.2</v>
      </c>
      <c r="I16" s="25" t="s">
        <v>85</v>
      </c>
      <c r="J16" s="23"/>
      <c r="K16" s="23"/>
    </row>
    <row r="17" spans="1:9">
      <c r="A17" s="32">
        <v>11</v>
      </c>
      <c r="B17" s="28" t="s">
        <v>107</v>
      </c>
      <c r="C17" s="27"/>
      <c r="D17" s="33" t="s">
        <v>87</v>
      </c>
      <c r="E17" s="43">
        <f>'furniture calculation'!L23</f>
        <v>4</v>
      </c>
      <c r="F17" s="31">
        <v>78540</v>
      </c>
      <c r="G17" s="44">
        <f t="shared" si="0"/>
        <v>9919.601999999999</v>
      </c>
      <c r="H17" s="44">
        <f t="shared" si="1"/>
        <v>353838.408</v>
      </c>
      <c r="I17" s="27"/>
    </row>
    <row r="18" spans="1:9">
      <c r="A18" s="39">
        <v>12</v>
      </c>
      <c r="B18" s="28" t="s">
        <v>106</v>
      </c>
      <c r="C18" s="27"/>
      <c r="D18" s="33" t="s">
        <v>87</v>
      </c>
      <c r="E18" s="43">
        <v>1</v>
      </c>
      <c r="F18" s="31">
        <v>28760</v>
      </c>
      <c r="G18" s="44">
        <f t="shared" si="0"/>
        <v>3632.3879999999999</v>
      </c>
      <c r="H18" s="44">
        <f t="shared" si="1"/>
        <v>32392.387999999999</v>
      </c>
      <c r="I18" s="27"/>
    </row>
    <row r="19" spans="1:9">
      <c r="A19" s="34"/>
      <c r="B19" s="27"/>
      <c r="C19" s="27"/>
      <c r="D19" s="33"/>
      <c r="E19" s="34"/>
      <c r="F19" s="27"/>
      <c r="G19" s="27"/>
      <c r="H19" s="27"/>
      <c r="I19" s="27"/>
    </row>
    <row r="20" spans="1:9" s="22" customFormat="1">
      <c r="A20" s="35"/>
      <c r="B20" s="29" t="s">
        <v>79</v>
      </c>
      <c r="C20" s="29"/>
      <c r="D20" s="35"/>
      <c r="E20" s="35"/>
      <c r="F20" s="29"/>
      <c r="G20" s="29"/>
      <c r="H20" s="29">
        <f>SUM(H8:H17)</f>
        <v>1779707.1768</v>
      </c>
      <c r="I20" s="29" t="s">
        <v>100</v>
      </c>
    </row>
  </sheetData>
  <mergeCells count="3">
    <mergeCell ref="A3:I3"/>
    <mergeCell ref="A2:I2"/>
    <mergeCell ref="A1:I1"/>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dimension ref="A1:M27"/>
  <sheetViews>
    <sheetView zoomScale="84" zoomScaleNormal="84" workbookViewId="0">
      <selection activeCell="H27" sqref="H27"/>
    </sheetView>
  </sheetViews>
  <sheetFormatPr defaultRowHeight="15"/>
  <cols>
    <col min="1" max="2" width="22.85546875" customWidth="1"/>
    <col min="3" max="3" width="13.140625" bestFit="1" customWidth="1"/>
    <col min="4" max="4" width="20.140625" bestFit="1" customWidth="1"/>
    <col min="5" max="5" width="11.140625" bestFit="1" customWidth="1"/>
    <col min="6" max="6" width="17.42578125" customWidth="1"/>
    <col min="7" max="7" width="14.7109375" customWidth="1"/>
    <col min="8" max="8" width="22.42578125" bestFit="1" customWidth="1"/>
    <col min="9" max="9" width="36.140625" bestFit="1" customWidth="1"/>
    <col min="13" max="13" width="16.7109375" bestFit="1" customWidth="1"/>
  </cols>
  <sheetData>
    <row r="1" spans="1:13" s="17" customFormat="1" ht="15.75">
      <c r="A1" s="17" t="s">
        <v>1</v>
      </c>
    </row>
    <row r="2" spans="1:13" s="18" customFormat="1" ht="15.75"/>
    <row r="3" spans="1:13" s="19" customFormat="1" ht="15.75">
      <c r="B3" s="19" t="s">
        <v>99</v>
      </c>
      <c r="C3" s="19" t="s">
        <v>80</v>
      </c>
      <c r="D3" s="19" t="s">
        <v>98</v>
      </c>
      <c r="E3" s="19" t="s">
        <v>81</v>
      </c>
      <c r="F3" s="19" t="s">
        <v>103</v>
      </c>
      <c r="G3" s="19" t="s">
        <v>104</v>
      </c>
      <c r="H3" s="19" t="s">
        <v>82</v>
      </c>
      <c r="I3" s="19" t="s">
        <v>83</v>
      </c>
      <c r="J3" s="19" t="s">
        <v>13</v>
      </c>
      <c r="K3" s="19" t="s">
        <v>11</v>
      </c>
      <c r="L3" s="19" t="s">
        <v>14</v>
      </c>
      <c r="M3" s="19" t="s">
        <v>12</v>
      </c>
    </row>
    <row r="4" spans="1:13" s="20" customFormat="1" ht="15.75"/>
    <row r="5" spans="1:13" s="20" customFormat="1" ht="15.75">
      <c r="A5" s="20" t="s">
        <v>5</v>
      </c>
      <c r="E5" s="20">
        <v>1</v>
      </c>
      <c r="I5" s="20">
        <v>2</v>
      </c>
      <c r="K5" s="20">
        <v>1</v>
      </c>
    </row>
    <row r="6" spans="1:13" s="20" customFormat="1" ht="15.75">
      <c r="A6" s="20" t="s">
        <v>6</v>
      </c>
      <c r="H6" s="20">
        <v>4</v>
      </c>
      <c r="I6" s="20">
        <v>2</v>
      </c>
      <c r="J6" s="20">
        <v>4</v>
      </c>
    </row>
    <row r="7" spans="1:13" s="20" customFormat="1" ht="15.75">
      <c r="A7" s="20" t="s">
        <v>3</v>
      </c>
      <c r="B7" s="20">
        <v>1</v>
      </c>
      <c r="C7" s="20">
        <v>1</v>
      </c>
      <c r="D7" s="20">
        <v>3</v>
      </c>
    </row>
    <row r="8" spans="1:13" s="20" customFormat="1" ht="15.75">
      <c r="A8" s="20" t="s">
        <v>4</v>
      </c>
      <c r="E8" s="20">
        <v>2</v>
      </c>
      <c r="K8" s="20">
        <v>1</v>
      </c>
    </row>
    <row r="9" spans="1:13" s="20" customFormat="1" ht="15.75">
      <c r="A9" s="20" t="s">
        <v>3</v>
      </c>
      <c r="B9" s="20">
        <v>1</v>
      </c>
      <c r="C9" s="20">
        <v>1</v>
      </c>
      <c r="D9" s="20">
        <v>3</v>
      </c>
    </row>
    <row r="10" spans="1:13" s="20" customFormat="1" ht="15.75">
      <c r="A10" s="20" t="s">
        <v>2</v>
      </c>
      <c r="L10" s="20">
        <v>4</v>
      </c>
    </row>
    <row r="11" spans="1:13" s="20" customFormat="1" ht="15.75"/>
    <row r="12" spans="1:13" s="20" customFormat="1" ht="15.75">
      <c r="A12" s="20" t="s">
        <v>9</v>
      </c>
      <c r="B12" s="20">
        <v>1</v>
      </c>
      <c r="C12" s="20">
        <v>1</v>
      </c>
      <c r="D12" s="20">
        <v>3</v>
      </c>
      <c r="K12" s="21"/>
    </row>
    <row r="13" spans="1:13" s="20" customFormat="1" ht="15.75">
      <c r="A13" s="20" t="s">
        <v>10</v>
      </c>
      <c r="B13" s="20">
        <v>1</v>
      </c>
      <c r="C13" s="20">
        <v>1</v>
      </c>
      <c r="D13" s="20">
        <v>3</v>
      </c>
      <c r="K13" s="21"/>
    </row>
    <row r="14" spans="1:13" s="21" customFormat="1" ht="15.75">
      <c r="A14" s="21" t="s">
        <v>8</v>
      </c>
      <c r="F14" s="21">
        <v>1</v>
      </c>
      <c r="G14" s="21">
        <v>6</v>
      </c>
      <c r="I14" s="20"/>
      <c r="J14" s="20"/>
    </row>
    <row r="15" spans="1:13" s="20" customFormat="1" ht="15.75">
      <c r="A15" s="20" t="s">
        <v>7</v>
      </c>
      <c r="E15" s="20">
        <v>12</v>
      </c>
      <c r="K15" s="21"/>
      <c r="M15" s="20">
        <v>12</v>
      </c>
    </row>
    <row r="16" spans="1:13" s="20" customFormat="1" ht="15.75">
      <c r="A16" s="20" t="s">
        <v>16</v>
      </c>
    </row>
    <row r="17" spans="1:13" s="20" customFormat="1" ht="15.75"/>
    <row r="18" spans="1:13" s="20" customFormat="1" ht="15.75">
      <c r="A18" s="20" t="s">
        <v>101</v>
      </c>
    </row>
    <row r="19" spans="1:13" s="20" customFormat="1" ht="15.75">
      <c r="A19" s="20" t="s">
        <v>102</v>
      </c>
      <c r="H19" s="20">
        <v>10</v>
      </c>
      <c r="I19" s="20">
        <v>2</v>
      </c>
    </row>
    <row r="20" spans="1:13" s="20" customFormat="1" ht="15.75"/>
    <row r="21" spans="1:13" s="20" customFormat="1" ht="15.75"/>
    <row r="22" spans="1:13" s="20" customFormat="1" ht="15.75"/>
    <row r="23" spans="1:13" s="22" customFormat="1" ht="15.75">
      <c r="A23" s="22" t="s">
        <v>15</v>
      </c>
      <c r="B23" s="22">
        <f>SUM(B7:B22)</f>
        <v>4</v>
      </c>
      <c r="C23" s="22">
        <f>SUM(C7:C22)</f>
        <v>4</v>
      </c>
      <c r="D23" s="22">
        <f>SUM(D7:D22)</f>
        <v>12</v>
      </c>
      <c r="E23" s="22">
        <f>SUM(E5:E22)</f>
        <v>15</v>
      </c>
      <c r="F23" s="22">
        <f>SUM(F4:F22)</f>
        <v>1</v>
      </c>
      <c r="G23" s="22">
        <f>SUM(G14:G22)</f>
        <v>6</v>
      </c>
      <c r="H23" s="22">
        <f>SUM(H4:H22)</f>
        <v>14</v>
      </c>
      <c r="I23" s="22">
        <f>SUM(I5:I22)</f>
        <v>6</v>
      </c>
      <c r="J23" s="22">
        <f>SUM(J5:J22)</f>
        <v>4</v>
      </c>
      <c r="K23" s="22">
        <f>SUM(K5:K22)</f>
        <v>2</v>
      </c>
      <c r="L23" s="22">
        <f>SUM(L5:L22)</f>
        <v>4</v>
      </c>
      <c r="M23" s="22">
        <f>SUM(M4:M22)</f>
        <v>12</v>
      </c>
    </row>
    <row r="24" spans="1:13" s="20" customFormat="1" ht="15.75"/>
    <row r="25" spans="1:13" s="20" customFormat="1" ht="15.75"/>
    <row r="26" spans="1:13" s="20" customFormat="1" ht="15.75"/>
    <row r="27" spans="1:13">
      <c r="A27" t="s">
        <v>31</v>
      </c>
      <c r="B27">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J38"/>
  <sheetViews>
    <sheetView topLeftCell="A7" workbookViewId="0">
      <selection activeCell="E33" sqref="E33"/>
    </sheetView>
  </sheetViews>
  <sheetFormatPr defaultRowHeight="12.75"/>
  <cols>
    <col min="1" max="1" width="9.140625" style="3"/>
    <col min="2" max="2" width="63.42578125" style="4" bestFit="1" customWidth="1"/>
    <col min="3" max="3" width="7.28515625" style="3" bestFit="1" customWidth="1"/>
    <col min="4" max="4" width="9.42578125" style="3" bestFit="1" customWidth="1"/>
    <col min="5" max="5" width="14.85546875" style="4" bestFit="1" customWidth="1"/>
    <col min="6" max="6" width="10.85546875" style="4" customWidth="1"/>
    <col min="7" max="7" width="15.85546875" style="4" bestFit="1" customWidth="1"/>
    <col min="8" max="8" width="8" style="4" bestFit="1" customWidth="1"/>
    <col min="9" max="16384" width="9.140625" style="4"/>
  </cols>
  <sheetData>
    <row r="1" spans="1:10" s="1" customFormat="1">
      <c r="A1" s="84" t="s">
        <v>32</v>
      </c>
      <c r="B1" s="84"/>
      <c r="C1" s="84"/>
      <c r="D1" s="84"/>
      <c r="E1" s="84"/>
      <c r="F1" s="84"/>
      <c r="G1" s="84"/>
      <c r="H1" s="84"/>
    </row>
    <row r="2" spans="1:10" s="1" customFormat="1">
      <c r="A2" s="84" t="s">
        <v>33</v>
      </c>
      <c r="B2" s="84"/>
      <c r="C2" s="84"/>
      <c r="D2" s="84"/>
      <c r="E2" s="84"/>
      <c r="F2" s="84"/>
      <c r="G2" s="84"/>
      <c r="H2" s="84"/>
    </row>
    <row r="3" spans="1:10" s="1" customFormat="1" ht="25.5">
      <c r="A3" s="2" t="s">
        <v>34</v>
      </c>
      <c r="B3" s="2" t="s">
        <v>0</v>
      </c>
      <c r="C3" s="2"/>
      <c r="D3" s="2" t="s">
        <v>35</v>
      </c>
      <c r="E3" s="2" t="s">
        <v>36</v>
      </c>
      <c r="F3" s="2" t="s">
        <v>37</v>
      </c>
      <c r="G3" s="2" t="s">
        <v>38</v>
      </c>
      <c r="H3" s="2" t="s">
        <v>39</v>
      </c>
    </row>
    <row r="4" spans="1:10">
      <c r="A4" s="3">
        <v>1</v>
      </c>
      <c r="B4" s="4" t="s">
        <v>40</v>
      </c>
      <c r="D4" s="5" t="s">
        <v>41</v>
      </c>
      <c r="E4" s="6">
        <v>2000</v>
      </c>
      <c r="F4" s="6">
        <v>8</v>
      </c>
      <c r="G4" s="6">
        <f>1.578*6000</f>
        <v>9468</v>
      </c>
      <c r="H4" s="6">
        <f>(G4/E4)*F4</f>
        <v>37.872</v>
      </c>
    </row>
    <row r="5" spans="1:10">
      <c r="A5" s="3">
        <v>2</v>
      </c>
      <c r="B5" s="7" t="s">
        <v>42</v>
      </c>
      <c r="D5" s="5" t="s">
        <v>43</v>
      </c>
      <c r="E5" s="6">
        <v>457</v>
      </c>
      <c r="F5" s="6">
        <v>14.5</v>
      </c>
      <c r="G5" s="6">
        <f>1.578*700</f>
        <v>1104.6000000000001</v>
      </c>
      <c r="H5" s="6">
        <f>(G5/E5)*F5</f>
        <v>35.047483588621446</v>
      </c>
    </row>
    <row r="6" spans="1:10">
      <c r="A6" s="3">
        <v>3</v>
      </c>
      <c r="B6" s="7" t="s">
        <v>44</v>
      </c>
      <c r="D6" s="5" t="s">
        <v>43</v>
      </c>
      <c r="E6" s="6">
        <v>3280</v>
      </c>
      <c r="F6" s="6">
        <v>19.5</v>
      </c>
      <c r="G6" s="6">
        <f>1.578*3640</f>
        <v>5743.92</v>
      </c>
      <c r="H6" s="6">
        <f>(G6/E6)*F6</f>
        <v>34.148304878048783</v>
      </c>
    </row>
    <row r="7" spans="1:10">
      <c r="A7" s="8" t="s">
        <v>21</v>
      </c>
      <c r="B7" s="7" t="s">
        <v>45</v>
      </c>
      <c r="C7" s="9">
        <v>0.5</v>
      </c>
      <c r="E7" s="6"/>
      <c r="F7" s="6"/>
      <c r="G7" s="6"/>
      <c r="H7" s="6"/>
    </row>
    <row r="8" spans="1:10">
      <c r="A8" s="8" t="s">
        <v>24</v>
      </c>
      <c r="B8" s="7" t="s">
        <v>46</v>
      </c>
      <c r="C8" s="9">
        <v>0.5</v>
      </c>
      <c r="E8" s="6"/>
      <c r="F8" s="6"/>
      <c r="G8" s="6"/>
      <c r="H8" s="6"/>
    </row>
    <row r="9" spans="1:10">
      <c r="A9" s="3">
        <v>4</v>
      </c>
      <c r="B9" s="7" t="s">
        <v>47</v>
      </c>
      <c r="C9" s="9"/>
      <c r="D9" s="5" t="s">
        <v>19</v>
      </c>
      <c r="E9" s="6">
        <v>700</v>
      </c>
      <c r="F9" s="6">
        <v>6.5</v>
      </c>
      <c r="G9" s="6">
        <f>1.578*950</f>
        <v>1499.1000000000001</v>
      </c>
      <c r="H9" s="6">
        <f>(G9/E9)*F9</f>
        <v>13.920214285714287</v>
      </c>
    </row>
    <row r="10" spans="1:10">
      <c r="A10" s="3">
        <v>5</v>
      </c>
      <c r="B10" s="7" t="s">
        <v>48</v>
      </c>
      <c r="C10" s="9"/>
      <c r="D10" s="5" t="s">
        <v>19</v>
      </c>
      <c r="E10" s="6">
        <v>650</v>
      </c>
      <c r="F10" s="6">
        <v>3</v>
      </c>
      <c r="G10" s="6">
        <f>1.578*920</f>
        <v>1451.76</v>
      </c>
      <c r="H10" s="6">
        <f>(G10/E10)*F10</f>
        <v>6.7004307692307687</v>
      </c>
    </row>
    <row r="11" spans="1:10">
      <c r="A11" s="3">
        <v>6</v>
      </c>
      <c r="B11" s="7" t="s">
        <v>49</v>
      </c>
      <c r="C11" s="9"/>
      <c r="D11" s="5" t="s">
        <v>23</v>
      </c>
      <c r="E11" s="6">
        <v>381.1</v>
      </c>
      <c r="F11" s="6">
        <v>3</v>
      </c>
      <c r="G11" s="6">
        <f>1.578*965.2</f>
        <v>1523.0856000000001</v>
      </c>
      <c r="H11" s="6">
        <f>(G11/E11)*F11</f>
        <v>11.9896531094201</v>
      </c>
    </row>
    <row r="12" spans="1:10">
      <c r="A12" s="8" t="s">
        <v>21</v>
      </c>
      <c r="B12" s="7" t="s">
        <v>50</v>
      </c>
      <c r="C12" s="9">
        <v>0.4</v>
      </c>
      <c r="E12" s="6"/>
      <c r="F12" s="6"/>
      <c r="G12" s="6"/>
    </row>
    <row r="13" spans="1:10">
      <c r="A13" s="8" t="s">
        <v>24</v>
      </c>
      <c r="B13" s="7" t="s">
        <v>51</v>
      </c>
      <c r="C13" s="9">
        <v>0.4</v>
      </c>
      <c r="E13" s="6"/>
      <c r="F13" s="6"/>
      <c r="G13" s="6"/>
      <c r="H13" s="6"/>
    </row>
    <row r="14" spans="1:10">
      <c r="A14" s="8" t="s">
        <v>25</v>
      </c>
      <c r="B14" s="7" t="s">
        <v>52</v>
      </c>
      <c r="C14" s="9">
        <v>0.1</v>
      </c>
      <c r="E14" s="6"/>
      <c r="F14" s="6"/>
      <c r="G14" s="6"/>
      <c r="H14" s="6"/>
    </row>
    <row r="15" spans="1:10">
      <c r="A15" s="8" t="s">
        <v>26</v>
      </c>
      <c r="B15" s="7" t="s">
        <v>53</v>
      </c>
      <c r="C15" s="9">
        <v>0.1</v>
      </c>
      <c r="E15" s="6"/>
      <c r="F15" s="6"/>
      <c r="G15" s="6"/>
      <c r="H15" s="6"/>
    </row>
    <row r="16" spans="1:10">
      <c r="A16" s="3">
        <v>7</v>
      </c>
      <c r="B16" s="7" t="s">
        <v>54</v>
      </c>
      <c r="D16" s="5" t="s">
        <v>55</v>
      </c>
      <c r="E16" s="6">
        <v>100</v>
      </c>
      <c r="F16" s="6">
        <v>3</v>
      </c>
      <c r="G16" s="6">
        <f>1.578*196.65</f>
        <v>310.31370000000004</v>
      </c>
      <c r="H16" s="6">
        <f>(G16/E16)*F16</f>
        <v>9.3094110000000008</v>
      </c>
      <c r="I16" s="4">
        <v>215</v>
      </c>
      <c r="J16" s="4">
        <f>C17*I16</f>
        <v>71.659499999999994</v>
      </c>
    </row>
    <row r="17" spans="1:10">
      <c r="A17" s="8" t="s">
        <v>21</v>
      </c>
      <c r="B17" s="7" t="s">
        <v>56</v>
      </c>
      <c r="C17" s="9">
        <v>0.33329999999999999</v>
      </c>
      <c r="E17" s="6"/>
      <c r="F17" s="6"/>
      <c r="G17" s="6"/>
      <c r="H17" s="6"/>
      <c r="I17" s="4">
        <v>135</v>
      </c>
      <c r="J17" s="4">
        <f>C18*I17</f>
        <v>44.9955</v>
      </c>
    </row>
    <row r="18" spans="1:10">
      <c r="A18" s="8" t="s">
        <v>24</v>
      </c>
      <c r="B18" s="7" t="s">
        <v>57</v>
      </c>
      <c r="C18" s="9">
        <v>0.33329999999999999</v>
      </c>
      <c r="E18" s="6"/>
      <c r="F18" s="6"/>
      <c r="G18" s="6"/>
      <c r="H18" s="6"/>
      <c r="I18" s="4">
        <v>240</v>
      </c>
      <c r="J18" s="4">
        <f>C19*I18</f>
        <v>79.99199999999999</v>
      </c>
    </row>
    <row r="19" spans="1:10">
      <c r="A19" s="8" t="s">
        <v>25</v>
      </c>
      <c r="B19" s="7" t="s">
        <v>58</v>
      </c>
      <c r="C19" s="9">
        <v>0.33329999999999999</v>
      </c>
      <c r="E19" s="6"/>
      <c r="F19" s="6"/>
      <c r="G19" s="6"/>
      <c r="H19" s="6"/>
      <c r="J19" s="4">
        <f>SUM(J16:J18)</f>
        <v>196.64699999999999</v>
      </c>
    </row>
    <row r="20" spans="1:10">
      <c r="A20" s="3">
        <v>8</v>
      </c>
      <c r="B20" s="7" t="s">
        <v>59</v>
      </c>
      <c r="D20" s="5" t="s">
        <v>23</v>
      </c>
      <c r="E20" s="6">
        <v>1281.33</v>
      </c>
      <c r="F20" s="6">
        <v>5</v>
      </c>
      <c r="G20" s="6">
        <f>1.578*2886.38</f>
        <v>4554.7076400000005</v>
      </c>
      <c r="H20" s="6">
        <f>(G20/E20)*F20</f>
        <v>17.773359087822811</v>
      </c>
      <c r="I20" s="4">
        <v>2500</v>
      </c>
      <c r="J20" s="4">
        <f>C21*I20</f>
        <v>833.25</v>
      </c>
    </row>
    <row r="21" spans="1:10">
      <c r="A21" s="8" t="s">
        <v>21</v>
      </c>
      <c r="B21" s="7" t="s">
        <v>60</v>
      </c>
      <c r="C21" s="9">
        <v>0.33329999999999999</v>
      </c>
      <c r="E21" s="6"/>
      <c r="F21" s="6"/>
      <c r="G21" s="6"/>
      <c r="H21" s="6"/>
      <c r="I21" s="4">
        <v>2395</v>
      </c>
      <c r="J21" s="4">
        <f>C22*I21</f>
        <v>798.25349999999992</v>
      </c>
    </row>
    <row r="22" spans="1:10">
      <c r="A22" s="8" t="s">
        <v>24</v>
      </c>
      <c r="B22" s="7" t="s">
        <v>61</v>
      </c>
      <c r="C22" s="9">
        <v>0.33329999999999999</v>
      </c>
      <c r="E22" s="6"/>
      <c r="F22" s="6"/>
      <c r="G22" s="6"/>
      <c r="H22" s="6"/>
      <c r="I22" s="4">
        <v>3765</v>
      </c>
      <c r="J22" s="4">
        <f>C23*I22</f>
        <v>1254.8744999999999</v>
      </c>
    </row>
    <row r="23" spans="1:10">
      <c r="A23" s="8" t="s">
        <v>25</v>
      </c>
      <c r="B23" s="7" t="s">
        <v>62</v>
      </c>
      <c r="C23" s="9">
        <v>0.33329999999999999</v>
      </c>
      <c r="E23" s="6"/>
      <c r="F23" s="6"/>
      <c r="G23" s="6"/>
      <c r="H23" s="6"/>
      <c r="J23" s="4">
        <f>SUM(J20:J22)</f>
        <v>2886.3779999999997</v>
      </c>
    </row>
    <row r="24" spans="1:10">
      <c r="A24" s="3">
        <v>9</v>
      </c>
      <c r="B24" s="7" t="s">
        <v>63</v>
      </c>
      <c r="D24" s="5" t="s">
        <v>64</v>
      </c>
      <c r="E24" s="6">
        <v>144.5</v>
      </c>
      <c r="F24" s="6">
        <v>2.5</v>
      </c>
      <c r="G24" s="6">
        <f>1.578*176.98</f>
        <v>279.27443999999997</v>
      </c>
      <c r="H24" s="6">
        <f>(G24/E24)*F24</f>
        <v>4.8317377162629755</v>
      </c>
    </row>
    <row r="25" spans="1:10">
      <c r="A25" s="8" t="s">
        <v>21</v>
      </c>
      <c r="B25" s="7" t="s">
        <v>65</v>
      </c>
      <c r="C25" s="9">
        <v>0.33329999999999999</v>
      </c>
      <c r="E25" s="6"/>
      <c r="F25" s="6"/>
      <c r="G25" s="6"/>
      <c r="H25" s="6"/>
      <c r="I25" s="4">
        <v>64</v>
      </c>
      <c r="J25" s="4">
        <f>C25*I25</f>
        <v>21.331199999999999</v>
      </c>
    </row>
    <row r="26" spans="1:10">
      <c r="A26" s="8" t="s">
        <v>24</v>
      </c>
      <c r="B26" s="7" t="s">
        <v>66</v>
      </c>
      <c r="C26" s="9">
        <v>0.33329999999999999</v>
      </c>
      <c r="E26" s="6"/>
      <c r="F26" s="6"/>
      <c r="G26" s="6"/>
      <c r="H26" s="6"/>
      <c r="I26" s="4">
        <v>403</v>
      </c>
      <c r="J26" s="4">
        <f>C26*I26</f>
        <v>134.31989999999999</v>
      </c>
    </row>
    <row r="27" spans="1:10">
      <c r="A27" s="8" t="s">
        <v>25</v>
      </c>
      <c r="B27" s="7" t="s">
        <v>67</v>
      </c>
      <c r="C27" s="9">
        <v>0.33329999999999999</v>
      </c>
      <c r="E27" s="6"/>
      <c r="F27" s="6"/>
      <c r="G27" s="6"/>
      <c r="H27" s="6"/>
      <c r="I27" s="4">
        <v>64</v>
      </c>
      <c r="J27" s="4">
        <f>C27*I27</f>
        <v>21.331199999999999</v>
      </c>
    </row>
    <row r="28" spans="1:10">
      <c r="A28" s="3">
        <v>10</v>
      </c>
      <c r="B28" s="7" t="s">
        <v>68</v>
      </c>
      <c r="D28" s="5" t="s">
        <v>28</v>
      </c>
      <c r="E28" s="6">
        <v>655</v>
      </c>
      <c r="F28" s="6">
        <v>3.5</v>
      </c>
      <c r="G28" s="6">
        <f>E28*1.55*1.578</f>
        <v>1602.0645000000002</v>
      </c>
      <c r="H28" s="6">
        <f>(G28/E28)*F28</f>
        <v>8.5606500000000008</v>
      </c>
      <c r="J28" s="4">
        <f>SUM(J25:J27)</f>
        <v>176.98229999999998</v>
      </c>
    </row>
    <row r="29" spans="1:10">
      <c r="A29" s="8" t="s">
        <v>21</v>
      </c>
      <c r="B29" s="7" t="s">
        <v>69</v>
      </c>
      <c r="C29" s="9">
        <v>0.5</v>
      </c>
      <c r="F29" s="6"/>
      <c r="G29" s="6"/>
      <c r="H29" s="6"/>
    </row>
    <row r="30" spans="1:10">
      <c r="A30" s="8" t="s">
        <v>24</v>
      </c>
      <c r="B30" s="7" t="s">
        <v>70</v>
      </c>
      <c r="C30" s="9">
        <v>0.5</v>
      </c>
      <c r="F30" s="6"/>
      <c r="G30" s="6"/>
      <c r="H30" s="6"/>
    </row>
    <row r="31" spans="1:10">
      <c r="A31" s="10">
        <v>11</v>
      </c>
      <c r="B31" s="11" t="s">
        <v>71</v>
      </c>
      <c r="C31" s="9"/>
      <c r="D31" s="12" t="s">
        <v>28</v>
      </c>
      <c r="E31" s="13">
        <v>35000</v>
      </c>
      <c r="F31" s="13">
        <v>2.5</v>
      </c>
      <c r="G31" s="13">
        <f>1.578*42000</f>
        <v>66276</v>
      </c>
      <c r="H31" s="13">
        <f>(G31/E31)*F31</f>
        <v>4.734</v>
      </c>
    </row>
    <row r="32" spans="1:10">
      <c r="A32" s="3">
        <v>12</v>
      </c>
      <c r="B32" s="7" t="s">
        <v>72</v>
      </c>
      <c r="C32" s="9"/>
      <c r="D32" s="5" t="s">
        <v>73</v>
      </c>
      <c r="E32" s="6">
        <v>825</v>
      </c>
      <c r="F32" s="6">
        <v>4</v>
      </c>
      <c r="G32" s="6">
        <f>E32*1.7*1.578</f>
        <v>2213.145</v>
      </c>
      <c r="H32" s="6">
        <f>(G32/E32)*F32</f>
        <v>10.730399999999999</v>
      </c>
    </row>
    <row r="33" spans="1:8">
      <c r="A33" s="8" t="s">
        <v>21</v>
      </c>
      <c r="B33" s="7" t="s">
        <v>74</v>
      </c>
      <c r="C33" s="9">
        <v>0.7</v>
      </c>
      <c r="F33" s="6"/>
      <c r="G33" s="6"/>
      <c r="H33" s="6"/>
    </row>
    <row r="34" spans="1:8">
      <c r="A34" s="8" t="s">
        <v>24</v>
      </c>
      <c r="B34" s="7" t="s">
        <v>75</v>
      </c>
      <c r="C34" s="9">
        <v>0.3</v>
      </c>
      <c r="G34" s="6"/>
      <c r="H34" s="6"/>
    </row>
    <row r="35" spans="1:8">
      <c r="A35" s="3">
        <v>13</v>
      </c>
      <c r="B35" s="7" t="s">
        <v>76</v>
      </c>
      <c r="C35" s="9"/>
      <c r="D35" s="5" t="s">
        <v>28</v>
      </c>
      <c r="E35" s="6">
        <v>143.38</v>
      </c>
      <c r="F35" s="6">
        <v>25</v>
      </c>
      <c r="G35" s="6">
        <f>(G36+G37/2)*1.578</f>
        <v>426.06</v>
      </c>
      <c r="H35" s="6">
        <f>(G35/E35)*F35</f>
        <v>74.288603710419864</v>
      </c>
    </row>
    <row r="36" spans="1:8">
      <c r="A36" s="8" t="s">
        <v>21</v>
      </c>
      <c r="B36" s="7" t="s">
        <v>77</v>
      </c>
      <c r="C36" s="9">
        <v>0.5</v>
      </c>
      <c r="G36" s="6">
        <v>120</v>
      </c>
      <c r="H36" s="6"/>
    </row>
    <row r="37" spans="1:8">
      <c r="A37" s="8" t="s">
        <v>24</v>
      </c>
      <c r="B37" s="7" t="s">
        <v>78</v>
      </c>
      <c r="C37" s="9">
        <v>0.5</v>
      </c>
      <c r="G37" s="6">
        <v>300</v>
      </c>
      <c r="H37" s="6"/>
    </row>
    <row r="38" spans="1:8" s="1" customFormat="1">
      <c r="A38" s="14">
        <v>14</v>
      </c>
      <c r="B38" s="84" t="s">
        <v>79</v>
      </c>
      <c r="C38" s="84"/>
      <c r="D38" s="84"/>
      <c r="E38" s="84"/>
      <c r="F38" s="15">
        <f>SUM(F4:F37)</f>
        <v>100</v>
      </c>
      <c r="G38" s="15"/>
      <c r="H38" s="16">
        <f>SUM(H4:H37)/100</f>
        <v>2.6990624814554103</v>
      </c>
    </row>
  </sheetData>
  <mergeCells count="3">
    <mergeCell ref="A1:H1"/>
    <mergeCell ref="A2:H2"/>
    <mergeCell ref="B38:E38"/>
  </mergeCells>
  <printOptions gridLines="1"/>
  <pageMargins left="0.70866141732283472" right="0.70866141732283472" top="0.74803149606299213" bottom="0.74803149606299213" header="0.31496062992125984" footer="0.31496062992125984"/>
  <pageSetup paperSize="9" scale="95" orientation="landscape" horizontalDpi="300" verticalDpi="300" r:id="rId1"/>
  <headerFooter>
    <oddHeader>&amp;RAnnexure - 5</oddHeader>
    <oddFooter>&amp;LHindustan Steelworks Constructions Limited&amp;RArchitects Studio</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RWH</vt:lpstr>
      <vt:lpstr>FURNITURE</vt:lpstr>
      <vt:lpstr>furniture calculation</vt:lpstr>
      <vt:lpstr>CI</vt:lpstr>
      <vt:lpstr>CI!Print_Area</vt:lpstr>
      <vt:lpstr>RWH!Print_Area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Soumya</cp:lastModifiedBy>
  <cp:lastPrinted>2013-07-01T12:37:13Z</cp:lastPrinted>
  <dcterms:created xsi:type="dcterms:W3CDTF">2012-06-02T05:36:50Z</dcterms:created>
  <dcterms:modified xsi:type="dcterms:W3CDTF">2013-07-16T08:09:59Z</dcterms:modified>
</cp:coreProperties>
</file>