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480" yWindow="90" windowWidth="17040" windowHeight="9795"/>
  </bookViews>
  <sheets>
    <sheet name="schedule-civil" sheetId="12" r:id="rId1"/>
    <sheet name="Civil- detail" sheetId="1" state="hidden" r:id="rId2"/>
  </sheets>
  <definedNames>
    <definedName name="_xlnm.Print_Area" localSheetId="1">'Civil- detail'!$A$1:$I$258</definedName>
    <definedName name="_xlnm.Print_Area" localSheetId="0">'schedule-civil'!$A$1:$G$31</definedName>
  </definedNames>
  <calcPr calcId="124519"/>
</workbook>
</file>

<file path=xl/calcChain.xml><?xml version="1.0" encoding="utf-8"?>
<calcChain xmlns="http://schemas.openxmlformats.org/spreadsheetml/2006/main">
  <c r="I27" i="12"/>
  <c r="D25"/>
  <c r="D24"/>
  <c r="C24"/>
  <c r="D23"/>
  <c r="H23" s="1"/>
  <c r="H22"/>
  <c r="D22"/>
  <c r="D21"/>
  <c r="H21" s="1"/>
  <c r="D20"/>
  <c r="H20" s="1"/>
  <c r="D19"/>
  <c r="H19" s="1"/>
  <c r="D18"/>
  <c r="H18" s="1"/>
  <c r="D17"/>
  <c r="H17" s="1"/>
  <c r="H16"/>
  <c r="H15"/>
  <c r="H14"/>
  <c r="D13"/>
  <c r="H13" s="1"/>
  <c r="D12"/>
  <c r="H12" s="1"/>
  <c r="D10"/>
  <c r="H10" s="1"/>
  <c r="H8"/>
  <c r="D7"/>
  <c r="H7" s="1"/>
  <c r="H87" i="1"/>
  <c r="E88"/>
  <c r="H88" s="1"/>
  <c r="H86"/>
  <c r="H78"/>
  <c r="H79"/>
  <c r="H80"/>
  <c r="H81"/>
  <c r="H82"/>
  <c r="H76"/>
  <c r="H85"/>
  <c r="H75"/>
  <c r="E84"/>
  <c r="H84" s="1"/>
  <c r="E83"/>
  <c r="H83" s="1"/>
  <c r="H89" s="1"/>
  <c r="H65"/>
  <c r="H66"/>
  <c r="H68"/>
  <c r="H73"/>
  <c r="H74"/>
  <c r="H64"/>
  <c r="E71"/>
  <c r="H71" s="1"/>
  <c r="E70"/>
  <c r="H70" s="1"/>
  <c r="E69"/>
  <c r="H69" s="1"/>
  <c r="E67"/>
  <c r="H67" s="1"/>
  <c r="H11" i="12" l="1"/>
  <c r="H27" s="1"/>
  <c r="H258" i="1"/>
  <c r="H257"/>
  <c r="B256"/>
  <c r="H254"/>
  <c r="H255" s="1"/>
  <c r="B254"/>
  <c r="H251" l="1"/>
  <c r="H250"/>
  <c r="H252" l="1"/>
  <c r="H37"/>
  <c r="H38"/>
  <c r="H36"/>
  <c r="H34"/>
  <c r="H18"/>
  <c r="H158"/>
  <c r="H159"/>
  <c r="H161"/>
  <c r="H162"/>
  <c r="H163"/>
  <c r="H157"/>
  <c r="H145"/>
  <c r="H146"/>
  <c r="H144"/>
  <c r="H131"/>
  <c r="H132"/>
  <c r="H130"/>
  <c r="H147" l="1"/>
  <c r="H141" l="1"/>
  <c r="H140"/>
  <c r="H129"/>
  <c r="H128"/>
  <c r="H202"/>
  <c r="H203"/>
  <c r="H201"/>
  <c r="H211"/>
  <c r="H209"/>
  <c r="H240"/>
  <c r="H238"/>
  <c r="H233"/>
  <c r="H231"/>
  <c r="H226"/>
  <c r="H224"/>
  <c r="M218"/>
  <c r="M216"/>
  <c r="H218"/>
  <c r="H216"/>
  <c r="H195"/>
  <c r="H193"/>
  <c r="H185"/>
  <c r="H183"/>
  <c r="H142" l="1"/>
  <c r="H148" s="1"/>
  <c r="H241"/>
  <c r="H234"/>
  <c r="H219"/>
  <c r="H227"/>
  <c r="H212"/>
  <c r="H204"/>
  <c r="H186"/>
  <c r="E187" s="1"/>
  <c r="H187" s="1"/>
  <c r="H188" s="1"/>
  <c r="H196"/>
  <c r="E197" s="1"/>
  <c r="H197" s="1"/>
  <c r="H245" l="1"/>
  <c r="H246"/>
  <c r="H170"/>
  <c r="H171"/>
  <c r="H173"/>
  <c r="H174"/>
  <c r="H175"/>
  <c r="H177"/>
  <c r="H169"/>
  <c r="H156"/>
  <c r="H125"/>
  <c r="H120"/>
  <c r="H122"/>
  <c r="H123"/>
  <c r="H119"/>
  <c r="H24"/>
  <c r="H22"/>
  <c r="H179" l="1"/>
  <c r="H133"/>
  <c r="H25"/>
  <c r="H164"/>
  <c r="K153" l="1"/>
  <c r="H152"/>
  <c r="H151"/>
  <c r="K151"/>
  <c r="H137"/>
  <c r="K115"/>
  <c r="H113"/>
  <c r="H114"/>
  <c r="H112"/>
  <c r="H111"/>
  <c r="H110"/>
  <c r="H109"/>
  <c r="H108"/>
  <c r="H107"/>
  <c r="H106"/>
  <c r="H104"/>
  <c r="H103"/>
  <c r="H102"/>
  <c r="H101"/>
  <c r="H100"/>
  <c r="H99"/>
  <c r="H96"/>
  <c r="H95"/>
  <c r="H94"/>
  <c r="H93"/>
  <c r="H92"/>
  <c r="H91"/>
  <c r="H98"/>
  <c r="H97"/>
  <c r="H61"/>
  <c r="H62"/>
  <c r="H59"/>
  <c r="H60"/>
  <c r="H57"/>
  <c r="H58"/>
  <c r="H55"/>
  <c r="H56"/>
  <c r="H53"/>
  <c r="H54"/>
  <c r="H47"/>
  <c r="H48"/>
  <c r="H49"/>
  <c r="H50"/>
  <c r="H51"/>
  <c r="H52"/>
  <c r="H46"/>
  <c r="H44"/>
  <c r="H45"/>
  <c r="H43"/>
  <c r="H16"/>
  <c r="E8"/>
  <c r="H8" s="1"/>
  <c r="F32"/>
  <c r="H32" s="1"/>
  <c r="H17"/>
  <c r="H7"/>
  <c r="H244"/>
  <c r="H247" s="1"/>
  <c r="H33"/>
  <c r="H10"/>
  <c r="H11"/>
  <c r="H12"/>
  <c r="H14"/>
  <c r="H15"/>
  <c r="H9"/>
  <c r="H39" l="1"/>
  <c r="H19"/>
  <c r="H26" s="1"/>
  <c r="H153"/>
  <c r="H165" s="1"/>
  <c r="H115"/>
  <c r="H134" s="1"/>
</calcChain>
</file>

<file path=xl/sharedStrings.xml><?xml version="1.0" encoding="utf-8"?>
<sst xmlns="http://schemas.openxmlformats.org/spreadsheetml/2006/main" count="316" uniqueCount="154">
  <si>
    <t>Sl.No</t>
  </si>
  <si>
    <t>DSR Code</t>
  </si>
  <si>
    <t>DESCRIPTION</t>
  </si>
  <si>
    <t>PROPOSED BUILDING FOR HLL ACADEMY, TRIVANDRUM</t>
  </si>
  <si>
    <t>Civil works</t>
  </si>
  <si>
    <t>Ground floor</t>
  </si>
  <si>
    <t>No</t>
  </si>
  <si>
    <t>L</t>
  </si>
  <si>
    <t>B</t>
  </si>
  <si>
    <t>H</t>
  </si>
  <si>
    <t>Btn Reception &amp; counselling room</t>
  </si>
  <si>
    <t>Btn  counselling room &amp; Passage</t>
  </si>
  <si>
    <t>Btn  counselling room &amp; computer lab</t>
  </si>
  <si>
    <t>Btn Class room &amp; computer lab</t>
  </si>
  <si>
    <t>First Floor</t>
  </si>
  <si>
    <t>Btn entrance &amp; class room</t>
  </si>
  <si>
    <t>Btn Lab &amp; class room</t>
  </si>
  <si>
    <t>Total</t>
  </si>
  <si>
    <t>Qty</t>
  </si>
  <si>
    <t>Say</t>
  </si>
  <si>
    <t>sqm</t>
  </si>
  <si>
    <t>Computer lab</t>
  </si>
  <si>
    <t>Class room</t>
  </si>
  <si>
    <t>First floor</t>
  </si>
  <si>
    <t>Lab</t>
  </si>
  <si>
    <t>shelf inside counter</t>
  </si>
  <si>
    <t xml:space="preserve">Providing and fixing partition upto ceiling height consisting of G.I. frame and required board, including providing and fixing of frame work made of special section power pressed/ roll form G.I. sheet with zinc coating of 120 gms/sqm(both side inclusive), consisting of floor and ceiling channel 50mm wide having equal flanges of 32 mm and 0.50 mm thick, fixed to the floor and ceiling at the spacing of 610 mm centre to centre with dash fastener of 2.5 mm dia meter 50 mm length or suitable anchor fastener or metal screws with nylon plugs and the studs 48 mm wide having one flange of 34 mm and other flange 36 mm and 0.50 mm thick fixed vertically within flanges of floor and ceiling channel and placed at a spacing of 610 mm centre to centre by 6 mm dia bolts and nuts, including fixing of studs along both ends of partition fixed flush to wall with suitable anchor fastener or metal screws with nylon plugs at spacing of 450 mm centre to centre, and fixing of boards to both side of frame work by 25 mm long dry wall screws on studs, floor and ceiling channels at the spacing of 300 mm centre to </t>
  </si>
  <si>
    <t>centre. The boards are to be fixed to the frame work with joints staggered to avoid through cracks, M.S. fixing channel of 99 mm width (0.9 mm thick having two flanges of 9.5 mm each) to be provided at the horizontal joints of two boards, fixed to the studs using metal to metal flat head screws, including jointing and finishing to a flush finish with recommended jointing compound, jointing tape, angle beads at corners (25 mm x 25 mm x 0.5 mm), joint finisher and two coats of primer suitable for board as per manufacture’s specification and direction of engineer in charge all complete.</t>
  </si>
  <si>
    <t xml:space="preserve">sqm </t>
  </si>
  <si>
    <t>unit</t>
  </si>
  <si>
    <t>rate</t>
  </si>
  <si>
    <t>Amount</t>
  </si>
  <si>
    <t>3808/m2</t>
  </si>
  <si>
    <t>m2</t>
  </si>
  <si>
    <t>Shutter For lab counter</t>
  </si>
  <si>
    <t>Btn lobby &amp; store area</t>
  </si>
  <si>
    <t>Btn class room &amp; store area</t>
  </si>
  <si>
    <t>entrance lobby, reception &amp; counselling room</t>
  </si>
  <si>
    <t>storage area/ staff room</t>
  </si>
  <si>
    <t>Reception &amp; lobby</t>
  </si>
  <si>
    <t>conselling room</t>
  </si>
  <si>
    <t>class room</t>
  </si>
  <si>
    <t>Lobby area near toilet</t>
  </si>
  <si>
    <t>toilet 1</t>
  </si>
  <si>
    <t>toilet 2</t>
  </si>
  <si>
    <t>stair room</t>
  </si>
  <si>
    <t>entance lobby</t>
  </si>
  <si>
    <t>Second floor</t>
  </si>
  <si>
    <t>dining area</t>
  </si>
  <si>
    <t>Wash area</t>
  </si>
  <si>
    <t>Pantry</t>
  </si>
  <si>
    <t>Providing and applying white cement based putty of average thickness 1 mm, of approved brand and manufacturer, over the plastered wall surface to prepare the surface even and smooth complete.</t>
  </si>
  <si>
    <t>13.60.1</t>
  </si>
  <si>
    <t>Wall painting with acrylic emulsion paint of approved brand and manufacture to give an even shade –Two or more coats on new work.-internal walls</t>
  </si>
  <si>
    <t>qty same as above</t>
  </si>
  <si>
    <t>Ground Floor</t>
  </si>
  <si>
    <t>LMR</t>
  </si>
  <si>
    <t>Nos</t>
  </si>
  <si>
    <t>13.48.3</t>
  </si>
  <si>
    <t>Painting Steel work with Delux Multi surface paint to give an even shade.Two or more coat applied @ 0.90 ltr/10sqm over an over an under coat of primer applied @ 0.80ltr/10aqm of approved brand or manufacture.</t>
  </si>
  <si>
    <t>Inner</t>
  </si>
  <si>
    <t>D0</t>
  </si>
  <si>
    <t>D1</t>
  </si>
  <si>
    <t>D2</t>
  </si>
  <si>
    <t>W1</t>
  </si>
  <si>
    <t>W2</t>
  </si>
  <si>
    <t>V</t>
  </si>
  <si>
    <t>deductions</t>
  </si>
  <si>
    <t>ground floor</t>
  </si>
  <si>
    <t>total deduction</t>
  </si>
  <si>
    <t>Net Qty</t>
  </si>
  <si>
    <t>total</t>
  </si>
  <si>
    <t>Net Quantity</t>
  </si>
  <si>
    <t>Net quantity</t>
  </si>
  <si>
    <t>Abstract</t>
  </si>
  <si>
    <t>Total DSR</t>
  </si>
  <si>
    <t>Total LMR</t>
  </si>
  <si>
    <t>Lab Counter top</t>
  </si>
  <si>
    <t xml:space="preserve">Providing and fixing cupboard including  top with 12 mm thick PVC Board fixed on suitable framework including auto close hinges, handle ,lock etc ..complete as per the drawing (measurenent shall be taken on face area).               </t>
  </si>
  <si>
    <t>Unit</t>
  </si>
  <si>
    <t>Each</t>
  </si>
  <si>
    <t>DSR</t>
  </si>
  <si>
    <t>12.5 mm thick tapered edge gypsum plain board conforming
to IS: 2095- Part I</t>
  </si>
  <si>
    <t>12.45.1</t>
  </si>
  <si>
    <t>Providing and fixing false ceiling at all height including providing and fixing of frame work made of special sections, power pressed from M.S. sheets and galvanized with zinc coating of 120 gms/sqm (both side inclusive) as per IS : 277 and consisting of angle cleats of size 25 mm wide x 1.6 mm thick with flanges of 27 mm and 37mm, at 1200 mm centre to centre, one flange fixed to the ceiling with dash fastener 12.5 mm dia x 50mm long with 6mm dia bolts, other flange of cleat fixed to the angle hangers of 25x10x0.50 mm of required length with nuts &amp; bolts of required size and other end of angle hanger fixed with intermediate G.I. channels 45x15x0.9 mm running at the spacing of 1200 mm centre to centre, to which the ceiling section 0.5 mm thick bottom wedge of 80 mm with  apered flanges of 26 mm each having lips of 10.5 mm, at 450 mm centre to centre, shall be fixed in a direction perpendicular to G.I. intermediate channel with connecting clips made out of 2.64 mm dia x 230 mm long G.I. wire at every junction, including fixing perimeter channels 0.5 mm thick 27 mm high having flanges of 20 mm and 30 mm long, the perimeter of ceiling fixed to all/partition with the help of rawl plugs at 450 mm centre, with 25mm long dry wall screws @</t>
  </si>
  <si>
    <t>230 mm interval, including fixing of gypsum board to ceiling section and perimeter channel with the help of dry wall screws of size 3.5 x 25 mm at 230 mm c/c, including jointing and finishing to a flush finish of tapered and square edges of the board with recomme-nded jointing compound , jointing tapes , finishing with jointing compound in 3 layers covering upto 150 mm on both sides of joint and two coats of primer suitable for board, all as per manufacturer’s specification and also including the cost of making openings for light fittings, grills, diffusers, cutouts made with frame of perimeter channels suitably fixed, all complete as per drawings, specification and direction of the Engineer in Charge but excluding the cost of painting with</t>
  </si>
  <si>
    <t>kg</t>
  </si>
  <si>
    <t xml:space="preserve">Total </t>
  </si>
  <si>
    <t>21.1.1.2</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</si>
  <si>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 For fixed portion: Powder coated aluminium (minimum thickness of powder coating 50 micron)</t>
  </si>
  <si>
    <t>21.1.2.2</t>
  </si>
  <si>
    <t>For shutters of doors, windows &amp; ventilators including providing and fixing hinges/ pivots and making provision for fixing of fittings wherever required including the cost of EPDM rubber / neoprene gasket required (Fittings shall be paid for separately). Powder coated aluminium (minimum thickness of powder coating 50 micron)</t>
  </si>
  <si>
    <t>21.3.3</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</si>
  <si>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 With float glass panes of 8 mm thickness</t>
  </si>
  <si>
    <t>21.2.2</t>
  </si>
  <si>
    <t>Providing and fixing 12mm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 Pre-laminated particle board with decorative lamination on both sides</t>
  </si>
  <si>
    <t>21.8.1</t>
  </si>
  <si>
    <t>Filling the gap in between aluminium frame &amp; adjacent RCC/ Brick/ Stone work by providing weather silicon sealant over backer rod of approved quality as per architectural drawings and direction of Engineer-in-charge complete. Upto 5mm depth and 5 mm width</t>
  </si>
  <si>
    <t>m</t>
  </si>
  <si>
    <t>Providing and fixing 100mm brass locks (best make of approved quality) for aluminium doors including necessary cutting and making good etc. complete.</t>
  </si>
  <si>
    <t>Providing and fixing aluminium extruded section body tubular type universal hydraulic door closer (having brand logo with ISI, IS : 3564, embossed on the body, door weight upto 36 kg to 80 kg and door width from 701 mm to 1000 mm) with double speed adjustment with necessary accessories and screws etc. complete.</t>
  </si>
  <si>
    <t xml:space="preserve"> </t>
  </si>
  <si>
    <t>Provide 15kg/m2</t>
  </si>
  <si>
    <t xml:space="preserve">Total for fixed portion </t>
  </si>
  <si>
    <t>Provide 10kg/m2</t>
  </si>
  <si>
    <t>9.100.2</t>
  </si>
  <si>
    <t>Providing and fixing aluminium handles, ISI marked, anodised (anodic coating not less than grade AC 10 as per IS : 1868) transparent or dyed to required colour or shade, with necessary screws etc. complete :</t>
  </si>
  <si>
    <t>deduction for existing wall</t>
  </si>
  <si>
    <t>Ground floor &amp; First Floor</t>
  </si>
  <si>
    <t>All floors</t>
  </si>
  <si>
    <t>deduction</t>
  </si>
  <si>
    <t>Wall painting with plastic emulsion paint of approved brand and manufacture
to give an even shade :One or more coats on old work</t>
  </si>
  <si>
    <t>Finishing walls with Acrylic Smooth exterior paint of required shade :Old work (Two or more coat applied @ 1.67 ltr/ 10 sqm) on
existing cement paint surface</t>
  </si>
  <si>
    <t>14.66.1</t>
  </si>
  <si>
    <t>Btn ICCU &amp; X Ray</t>
  </si>
  <si>
    <t>ICU &amp; X ray</t>
  </si>
  <si>
    <t>Dialysis room</t>
  </si>
  <si>
    <t>Part-A-Civil works</t>
  </si>
  <si>
    <t>Providing and laying curtain clothes of size 2.8X1.2 m including all material such as hook,hanger etc and for fixing charges,transporting as per the direction of engineer in charge.</t>
  </si>
  <si>
    <t xml:space="preserve"> Supplying and fixing white board(3x1.50m) in class room with necessary arrangements</t>
  </si>
  <si>
    <t xml:space="preserve"> Cleaning the existing window glasses  with suitable  cleaning agent including labour and material charges etc complete</t>
  </si>
  <si>
    <t>14.54.1</t>
  </si>
  <si>
    <t>Btn dialysis room &amp; ICU</t>
  </si>
  <si>
    <t>Btn toilet &amp; dialysis room</t>
  </si>
  <si>
    <t>Computer lab and counselling room</t>
  </si>
  <si>
    <t>Class room and computer lab</t>
  </si>
  <si>
    <t>Class room and passage</t>
  </si>
  <si>
    <t>Ladies toilet and passage</t>
  </si>
  <si>
    <t>toilet and storage</t>
  </si>
  <si>
    <t xml:space="preserve"> staircase and passage</t>
  </si>
  <si>
    <t xml:space="preserve">Inside walls </t>
  </si>
  <si>
    <t>230 mm interval, including fixing of gypsum board to ceiling section and perimeter channel with the help of dry wall screws of size 3.5 x 25 mm at 230 mm c/c, including jointing and finishing to a flush finish of tapered and square edges of the board with recomme-nded jointing compound , jointing tapes , finishing with jointing compound in 3 layers covering upto 150 mm on both sides of joint and two coats of primer suitable for board, all as per manufacturer’s specification and also including the cost of making openings for light fittings, grills, diffusers, cutouts made with frame of perimeter channels suitably fixed, all complete as per drawings, specification and direction of the Engineer in Charge but excluding the cost of painting</t>
  </si>
  <si>
    <t>Windows</t>
  </si>
  <si>
    <t>Ventilaters</t>
  </si>
  <si>
    <t>Class room and ICU</t>
  </si>
  <si>
    <t>stircase side</t>
  </si>
  <si>
    <t>toilet and stair side</t>
  </si>
  <si>
    <t>doors</t>
  </si>
  <si>
    <t>Doors</t>
  </si>
  <si>
    <t>Toilet doors</t>
  </si>
  <si>
    <t>columns</t>
  </si>
  <si>
    <t xml:space="preserve">Net qty </t>
  </si>
  <si>
    <t>9.105.2</t>
  </si>
  <si>
    <t>Painting with synthetic enamel paint of approved brand and manufacture  for required colour to give an even shade :One or more coats on old work</t>
  </si>
  <si>
    <t>Providing and applying white cement based putty of average thickness 1 mm, of approved brand and manufacturer, over the plastered wall surface and partitions  to prepare the surface even and smooth complete.</t>
  </si>
  <si>
    <t>Supply of Vertical Blinds of Parytex Brand inclusive of taxes, etc</t>
  </si>
  <si>
    <t>Civil-Total-PartA</t>
  </si>
  <si>
    <t xml:space="preserve">75mm overall thickness partition with 12.5 mm thick double skintapered edged plain Gypsum board conforming to IS: 2095: part I
</t>
  </si>
  <si>
    <t>Providing and fixing Pivot type  aluminium extruded section body tubular type universal hydraulic door closer (having brand logo with ISI, IS : 3564, embossed on the body, door weight upto 36 kg to 80 kg and door width from 701 mm to 1000 mm) with double speed adjustment with necessary accessories and screws etc. complete.</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</si>
  <si>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 With float glass panes of 5.5 mm thickness</t>
  </si>
  <si>
    <t xml:space="preserve">Finishing walls with Acrylic Smooth exterior paint of required shade :Old work (Two or more coat applied @ 1.67 ltr/ 10 sqm) on existing cement paint surface
</t>
  </si>
  <si>
    <t xml:space="preserve">Providing and fixing aluminium handles, ISI marked, anodised (anodic coating not less than grade AC 10 as pertransparent or dyed to IS : 1868) required colour or shade, with necessary screws etc. complete :100 mm
</t>
  </si>
  <si>
    <t>ANNEXURE-B</t>
  </si>
  <si>
    <t xml:space="preserve"> CIVIL &amp; ELECTRICAL WORKS IN  TRAINING CENTER  FOR  HLL ACADEMY, TRIVANDRUM</t>
  </si>
</sst>
</file>

<file path=xl/styles.xml><?xml version="1.0" encoding="utf-8"?>
<styleSheet xmlns="http://schemas.openxmlformats.org/spreadsheetml/2006/main">
  <numFmts count="1">
    <numFmt numFmtId="164" formatCode="0.0"/>
  </numFmts>
  <fonts count="15">
    <font>
      <sz val="11"/>
      <color theme="1"/>
      <name val="Calibri"/>
      <family val="2"/>
      <charset val="1"/>
      <scheme val="minor"/>
    </font>
    <font>
      <sz val="12"/>
      <name val="Book Antiqua"/>
      <family val="1"/>
    </font>
    <font>
      <sz val="10"/>
      <name val="Arial"/>
      <family val="2"/>
    </font>
    <font>
      <b/>
      <sz val="10"/>
      <name val="Times New Roman"/>
      <family val="1"/>
    </font>
    <font>
      <sz val="10"/>
      <name val="Times New Roman"/>
      <family val="1"/>
    </font>
    <font>
      <b/>
      <sz val="10"/>
      <color theme="1"/>
      <name val="Times New Roman"/>
      <family val="1"/>
    </font>
    <font>
      <sz val="10"/>
      <color theme="1"/>
      <name val="Times New Roman"/>
      <family val="1"/>
    </font>
    <font>
      <sz val="10"/>
      <color indexed="8"/>
      <name val="Times New Roman"/>
      <family val="1"/>
    </font>
    <font>
      <sz val="10"/>
      <color indexed="8"/>
      <name val="Calibri"/>
      <family val="2"/>
    </font>
    <font>
      <sz val="10"/>
      <name val="Calibri"/>
      <family val="2"/>
    </font>
    <font>
      <b/>
      <sz val="10"/>
      <name val="Calibri"/>
      <family val="2"/>
    </font>
    <font>
      <sz val="10"/>
      <color theme="1"/>
      <name val="Calibri"/>
      <family val="2"/>
    </font>
    <font>
      <b/>
      <sz val="10"/>
      <color theme="1"/>
      <name val="Calibri"/>
      <family val="2"/>
    </font>
    <font>
      <b/>
      <sz val="12"/>
      <color theme="1"/>
      <name val="Calibri"/>
      <family val="2"/>
    </font>
    <font>
      <b/>
      <sz val="11"/>
      <name val="Calibri"/>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top/>
      <bottom style="thin">
        <color indexed="64"/>
      </bottom>
      <diagonal/>
    </border>
  </borders>
  <cellStyleXfs count="5">
    <xf numFmtId="0" fontId="0" fillId="0" borderId="0"/>
    <xf numFmtId="0" fontId="1" fillId="0" borderId="0"/>
    <xf numFmtId="0" fontId="2" fillId="0" borderId="0"/>
    <xf numFmtId="0" fontId="2" fillId="0" borderId="0"/>
    <xf numFmtId="0" fontId="2" fillId="0" borderId="0" applyFont="0" applyFill="0" applyBorder="0" applyAlignment="0" applyProtection="0"/>
  </cellStyleXfs>
  <cellXfs count="138">
    <xf numFmtId="0" fontId="0" fillId="0" borderId="0" xfId="0"/>
    <xf numFmtId="0" fontId="4" fillId="2" borderId="0" xfId="2" applyFont="1" applyFill="1" applyBorder="1" applyAlignment="1">
      <alignment horizontal="center" vertical="center"/>
    </xf>
    <xf numFmtId="0" fontId="4" fillId="2" borderId="0" xfId="2" applyFont="1" applyFill="1" applyBorder="1"/>
    <xf numFmtId="0" fontId="3" fillId="2" borderId="1" xfId="1" applyFont="1" applyFill="1" applyBorder="1" applyAlignment="1">
      <alignment horizontal="center" vertical="center"/>
    </xf>
    <xf numFmtId="0" fontId="5" fillId="0" borderId="1" xfId="0" applyFont="1" applyBorder="1" applyAlignment="1">
      <alignment horizontal="center" vertical="top"/>
    </xf>
    <xf numFmtId="0" fontId="6" fillId="0" borderId="1" xfId="0" applyFont="1" applyBorder="1" applyAlignment="1">
      <alignment horizontal="justify" vertical="top" wrapText="1"/>
    </xf>
    <xf numFmtId="0" fontId="5" fillId="0" borderId="1" xfId="0" applyFont="1" applyBorder="1"/>
    <xf numFmtId="0" fontId="5" fillId="0" borderId="0" xfId="0" applyFont="1"/>
    <xf numFmtId="0" fontId="6" fillId="0" borderId="1" xfId="0" applyFont="1" applyBorder="1"/>
    <xf numFmtId="2" fontId="6" fillId="0" borderId="1" xfId="0" applyNumberFormat="1" applyFont="1" applyBorder="1"/>
    <xf numFmtId="0" fontId="6" fillId="0" borderId="0" xfId="0" applyFont="1"/>
    <xf numFmtId="0" fontId="4" fillId="0" borderId="1" xfId="0" applyFont="1" applyFill="1" applyBorder="1" applyAlignment="1">
      <alignment horizontal="center" vertical="top" wrapText="1"/>
    </xf>
    <xf numFmtId="0" fontId="7" fillId="0" borderId="1" xfId="2" applyNumberFormat="1" applyFont="1" applyFill="1" applyBorder="1" applyAlignment="1">
      <alignment horizontal="justify" vertical="top" wrapText="1"/>
    </xf>
    <xf numFmtId="1" fontId="4" fillId="0" borderId="1" xfId="0" applyNumberFormat="1" applyFont="1" applyFill="1" applyBorder="1" applyAlignment="1">
      <alignment horizontal="center" wrapText="1"/>
    </xf>
    <xf numFmtId="2" fontId="4" fillId="0" borderId="1" xfId="0" applyNumberFormat="1" applyFont="1" applyFill="1" applyBorder="1" applyAlignment="1">
      <alignment horizontal="center" wrapText="1"/>
    </xf>
    <xf numFmtId="2" fontId="4" fillId="0" borderId="1" xfId="0" applyNumberFormat="1" applyFont="1" applyFill="1" applyBorder="1" applyAlignment="1">
      <alignment horizontal="right"/>
    </xf>
    <xf numFmtId="0" fontId="4" fillId="0" borderId="0" xfId="0" applyFont="1" applyFill="1" applyBorder="1" applyAlignment="1">
      <alignment vertical="center"/>
    </xf>
    <xf numFmtId="0" fontId="7" fillId="0" borderId="1" xfId="2" applyNumberFormat="1" applyFont="1" applyFill="1" applyBorder="1" applyAlignment="1">
      <alignment horizontal="justify" vertical="center" wrapText="1"/>
    </xf>
    <xf numFmtId="0" fontId="4" fillId="0" borderId="1" xfId="0" applyNumberFormat="1" applyFont="1" applyFill="1" applyBorder="1" applyAlignment="1">
      <alignment horizontal="justify" vertical="top" wrapText="1"/>
    </xf>
    <xf numFmtId="0" fontId="4" fillId="0" borderId="1" xfId="0" applyFont="1" applyFill="1" applyBorder="1" applyAlignment="1">
      <alignment horizontal="justify" vertical="top" wrapText="1"/>
    </xf>
    <xf numFmtId="2" fontId="6" fillId="0" borderId="0" xfId="0" applyNumberFormat="1" applyFont="1"/>
    <xf numFmtId="0" fontId="5" fillId="0" borderId="1" xfId="0" applyFont="1" applyBorder="1" applyAlignment="1">
      <alignment horizontal="center"/>
    </xf>
    <xf numFmtId="0" fontId="6" fillId="0" borderId="0" xfId="0" applyFont="1" applyAlignment="1">
      <alignment horizontal="center"/>
    </xf>
    <xf numFmtId="0" fontId="6" fillId="0" borderId="1" xfId="0" applyFont="1" applyBorder="1" applyAlignment="1">
      <alignment horizontal="center" vertical="top"/>
    </xf>
    <xf numFmtId="0" fontId="3" fillId="2" borderId="1" xfId="1" applyFont="1" applyFill="1" applyBorder="1" applyAlignment="1">
      <alignment horizontal="center" vertical="top" wrapText="1"/>
    </xf>
    <xf numFmtId="0" fontId="3" fillId="2" borderId="1" xfId="1" applyFont="1" applyFill="1" applyBorder="1" applyAlignment="1">
      <alignment horizontal="justify" vertical="top"/>
    </xf>
    <xf numFmtId="0" fontId="5" fillId="0" borderId="1" xfId="0" applyFont="1" applyBorder="1" applyAlignment="1">
      <alignment horizontal="justify" vertical="top"/>
    </xf>
    <xf numFmtId="0" fontId="6" fillId="0" borderId="1" xfId="0" applyFont="1" applyBorder="1" applyAlignment="1">
      <alignment horizontal="justify" vertical="top"/>
    </xf>
    <xf numFmtId="2" fontId="5" fillId="0" borderId="1" xfId="0" applyNumberFormat="1" applyFont="1" applyBorder="1"/>
    <xf numFmtId="2" fontId="4" fillId="0" borderId="1" xfId="0" applyNumberFormat="1" applyFont="1" applyFill="1" applyBorder="1" applyAlignment="1">
      <alignment horizontal="center"/>
    </xf>
    <xf numFmtId="0" fontId="4" fillId="0" borderId="1" xfId="0" applyFont="1" applyFill="1" applyBorder="1" applyAlignment="1">
      <alignment vertical="center"/>
    </xf>
    <xf numFmtId="0" fontId="4" fillId="0" borderId="1" xfId="0" applyFont="1" applyFill="1" applyBorder="1" applyAlignment="1"/>
    <xf numFmtId="2" fontId="4" fillId="0" borderId="1" xfId="0" applyNumberFormat="1" applyFont="1" applyFill="1" applyBorder="1" applyAlignment="1"/>
    <xf numFmtId="0" fontId="6" fillId="0" borderId="1" xfId="0" applyFont="1" applyFill="1" applyBorder="1" applyAlignment="1">
      <alignment horizontal="center" vertical="top"/>
    </xf>
    <xf numFmtId="0" fontId="6" fillId="0" borderId="1" xfId="0" applyFont="1" applyFill="1" applyBorder="1" applyAlignment="1">
      <alignment horizontal="justify" vertical="top"/>
    </xf>
    <xf numFmtId="0" fontId="6" fillId="0" borderId="1" xfId="0" applyFont="1" applyFill="1" applyBorder="1" applyAlignment="1">
      <alignment horizontal="center"/>
    </xf>
    <xf numFmtId="2" fontId="6" fillId="0" borderId="1" xfId="0" applyNumberFormat="1" applyFont="1" applyFill="1" applyBorder="1"/>
    <xf numFmtId="0" fontId="6" fillId="0" borderId="1" xfId="0" applyFont="1" applyFill="1" applyBorder="1"/>
    <xf numFmtId="0" fontId="6" fillId="0" borderId="0" xfId="0" applyFont="1" applyFill="1"/>
    <xf numFmtId="0" fontId="5" fillId="0" borderId="1" xfId="0" applyFont="1" applyFill="1" applyBorder="1" applyAlignment="1">
      <alignment horizontal="center" vertical="top"/>
    </xf>
    <xf numFmtId="2" fontId="6" fillId="0" borderId="1" xfId="0" applyNumberFormat="1" applyFont="1" applyFill="1" applyBorder="1" applyAlignment="1">
      <alignment horizontal="center"/>
    </xf>
    <xf numFmtId="0" fontId="5" fillId="0" borderId="1" xfId="0" applyFont="1" applyFill="1" applyBorder="1" applyAlignment="1">
      <alignment horizontal="center"/>
    </xf>
    <xf numFmtId="2" fontId="5" fillId="0" borderId="1" xfId="0" applyNumberFormat="1" applyFont="1" applyFill="1" applyBorder="1"/>
    <xf numFmtId="0" fontId="5" fillId="0" borderId="1" xfId="0" applyFont="1" applyFill="1" applyBorder="1"/>
    <xf numFmtId="0" fontId="5" fillId="0" borderId="0" xfId="0" applyFont="1" applyFill="1"/>
    <xf numFmtId="2" fontId="5" fillId="0" borderId="1" xfId="0" applyNumberFormat="1" applyFont="1" applyFill="1" applyBorder="1" applyAlignment="1">
      <alignment horizontal="center"/>
    </xf>
    <xf numFmtId="0" fontId="4" fillId="0" borderId="1" xfId="0" applyNumberFormat="1" applyFont="1" applyFill="1" applyBorder="1" applyAlignment="1">
      <alignment horizontal="justify" vertical="top"/>
    </xf>
    <xf numFmtId="1" fontId="4" fillId="0" borderId="1" xfId="0" applyNumberFormat="1" applyFont="1" applyFill="1" applyBorder="1" applyAlignment="1">
      <alignment horizontal="center"/>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vertical="center"/>
    </xf>
    <xf numFmtId="0" fontId="3" fillId="0" borderId="1" xfId="0" applyFont="1" applyFill="1" applyBorder="1" applyAlignment="1">
      <alignment horizontal="right" vertical="top" wrapText="1"/>
    </xf>
    <xf numFmtId="2" fontId="3" fillId="0" borderId="1" xfId="0" applyNumberFormat="1" applyFont="1" applyFill="1" applyBorder="1" applyAlignment="1">
      <alignment horizontal="right"/>
    </xf>
    <xf numFmtId="0" fontId="4" fillId="0" borderId="1" xfId="0" applyFont="1" applyFill="1" applyBorder="1" applyAlignment="1">
      <alignment horizontal="justify" vertical="top"/>
    </xf>
    <xf numFmtId="0" fontId="4" fillId="0" borderId="1" xfId="0" applyNumberFormat="1" applyFont="1" applyFill="1" applyBorder="1" applyAlignment="1">
      <alignment horizontal="left" vertical="top" wrapText="1"/>
    </xf>
    <xf numFmtId="0" fontId="4" fillId="0" borderId="1" xfId="0" quotePrefix="1" applyFont="1" applyFill="1" applyBorder="1" applyAlignment="1">
      <alignment horizont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right"/>
    </xf>
    <xf numFmtId="164" fontId="6" fillId="0" borderId="1" xfId="0" applyNumberFormat="1" applyFont="1" applyBorder="1"/>
    <xf numFmtId="0" fontId="4" fillId="0" borderId="1" xfId="0" applyFont="1" applyFill="1" applyBorder="1" applyAlignment="1">
      <alignment horizontal="left" vertical="top" wrapText="1"/>
    </xf>
    <xf numFmtId="0" fontId="6" fillId="0" borderId="0" xfId="0" applyFont="1" applyAlignment="1">
      <alignment horizontal="center" vertical="top"/>
    </xf>
    <xf numFmtId="0" fontId="6" fillId="0" borderId="0" xfId="0" applyFont="1" applyAlignment="1">
      <alignment horizontal="justify" vertical="top"/>
    </xf>
    <xf numFmtId="2" fontId="6" fillId="0" borderId="1" xfId="0" applyNumberFormat="1" applyFont="1" applyBorder="1" applyAlignment="1">
      <alignment horizontal="center"/>
    </xf>
    <xf numFmtId="0" fontId="6" fillId="0" borderId="1" xfId="0" applyFont="1" applyBorder="1" applyAlignment="1">
      <alignment horizontal="center"/>
    </xf>
    <xf numFmtId="0" fontId="7" fillId="0" borderId="1" xfId="0" applyFont="1" applyFill="1" applyBorder="1" applyAlignment="1">
      <alignment horizontal="justify" vertical="top" wrapText="1"/>
    </xf>
    <xf numFmtId="0" fontId="3" fillId="0" borderId="1" xfId="0" applyFont="1" applyFill="1" applyBorder="1" applyAlignment="1">
      <alignment horizontal="center" vertical="top"/>
    </xf>
    <xf numFmtId="0" fontId="3" fillId="0" borderId="1" xfId="0" applyFont="1" applyFill="1" applyBorder="1" applyAlignment="1">
      <alignment horizontal="justify" vertical="top"/>
    </xf>
    <xf numFmtId="0" fontId="3" fillId="0" borderId="1" xfId="0" applyFont="1" applyFill="1" applyBorder="1" applyAlignment="1">
      <alignment horizontal="center"/>
    </xf>
    <xf numFmtId="2" fontId="3" fillId="0" borderId="1" xfId="0" applyNumberFormat="1" applyFont="1" applyFill="1" applyBorder="1"/>
    <xf numFmtId="0" fontId="3" fillId="0" borderId="1" xfId="0" applyFont="1" applyFill="1" applyBorder="1"/>
    <xf numFmtId="0" fontId="3" fillId="0" borderId="0" xfId="0" applyFont="1" applyFill="1"/>
    <xf numFmtId="0" fontId="5" fillId="3" borderId="1" xfId="0" applyFont="1" applyFill="1" applyBorder="1" applyAlignment="1">
      <alignment horizontal="center" vertical="top"/>
    </xf>
    <xf numFmtId="0" fontId="6" fillId="3" borderId="1" xfId="0" applyFont="1" applyFill="1" applyBorder="1" applyAlignment="1">
      <alignment horizontal="justify" vertical="top"/>
    </xf>
    <xf numFmtId="0" fontId="6" fillId="3" borderId="1" xfId="0" applyFont="1" applyFill="1" applyBorder="1" applyAlignment="1">
      <alignment horizontal="center"/>
    </xf>
    <xf numFmtId="2" fontId="6" fillId="3" borderId="1" xfId="0" applyNumberFormat="1" applyFont="1" applyFill="1" applyBorder="1"/>
    <xf numFmtId="0" fontId="5" fillId="3" borderId="1" xfId="0" applyFont="1" applyFill="1" applyBorder="1"/>
    <xf numFmtId="0" fontId="5" fillId="3" borderId="0" xfId="0" applyFont="1" applyFill="1"/>
    <xf numFmtId="0" fontId="5" fillId="3" borderId="1" xfId="0" applyFont="1" applyFill="1" applyBorder="1" applyAlignment="1">
      <alignment horizontal="justify" vertical="top"/>
    </xf>
    <xf numFmtId="0" fontId="5" fillId="3" borderId="1" xfId="0" applyFont="1" applyFill="1" applyBorder="1" applyAlignment="1">
      <alignment horizontal="center"/>
    </xf>
    <xf numFmtId="0" fontId="6" fillId="0" borderId="1" xfId="0" applyFont="1" applyBorder="1" applyAlignment="1">
      <alignment horizontal="left" vertical="top"/>
    </xf>
    <xf numFmtId="2" fontId="5" fillId="3" borderId="1" xfId="0" applyNumberFormat="1" applyFont="1" applyFill="1" applyBorder="1"/>
    <xf numFmtId="0" fontId="6" fillId="3" borderId="1" xfId="0" applyFont="1" applyFill="1" applyBorder="1"/>
    <xf numFmtId="2" fontId="6" fillId="3" borderId="1" xfId="0" applyNumberFormat="1" applyFont="1" applyFill="1" applyBorder="1" applyAlignment="1">
      <alignment horizontal="center"/>
    </xf>
    <xf numFmtId="0" fontId="6" fillId="3" borderId="1" xfId="0" applyFont="1" applyFill="1" applyBorder="1" applyAlignment="1">
      <alignment horizontal="center" vertical="top"/>
    </xf>
    <xf numFmtId="0" fontId="6" fillId="3" borderId="0" xfId="0" applyFont="1" applyFill="1"/>
    <xf numFmtId="0" fontId="9" fillId="2" borderId="0" xfId="2" applyFont="1" applyFill="1" applyBorder="1" applyAlignment="1">
      <alignment horizontal="center" vertical="center"/>
    </xf>
    <xf numFmtId="0" fontId="9" fillId="2" borderId="0" xfId="2" applyFont="1" applyFill="1" applyBorder="1"/>
    <xf numFmtId="0" fontId="10" fillId="2" borderId="1" xfId="1" applyFont="1" applyFill="1" applyBorder="1" applyAlignment="1">
      <alignment horizontal="center" vertical="center" wrapText="1"/>
    </xf>
    <xf numFmtId="0" fontId="10" fillId="2" borderId="1" xfId="1" applyFont="1" applyFill="1" applyBorder="1" applyAlignment="1">
      <alignment horizontal="center" vertical="center"/>
    </xf>
    <xf numFmtId="0" fontId="10" fillId="2" borderId="2" xfId="2" applyFont="1" applyFill="1" applyBorder="1" applyAlignment="1">
      <alignment horizontal="center" vertical="center"/>
    </xf>
    <xf numFmtId="0" fontId="10" fillId="2" borderId="1" xfId="2" applyFont="1" applyFill="1" applyBorder="1" applyAlignment="1">
      <alignment horizontal="center" vertical="center"/>
    </xf>
    <xf numFmtId="0" fontId="11" fillId="0" borderId="1" xfId="0" applyFont="1" applyBorder="1" applyAlignment="1">
      <alignment horizontal="center" vertical="top"/>
    </xf>
    <xf numFmtId="0" fontId="11" fillId="0" borderId="1" xfId="0" applyFont="1" applyBorder="1" applyAlignment="1">
      <alignment horizontal="justify" vertical="top" wrapText="1"/>
    </xf>
    <xf numFmtId="0" fontId="12" fillId="0" borderId="1" xfId="0" applyFont="1" applyBorder="1" applyAlignment="1">
      <alignment horizontal="center"/>
    </xf>
    <xf numFmtId="0" fontId="12" fillId="0" borderId="1" xfId="0" applyFont="1" applyBorder="1"/>
    <xf numFmtId="0" fontId="12" fillId="0" borderId="2" xfId="0" applyFont="1" applyBorder="1"/>
    <xf numFmtId="0" fontId="12" fillId="0" borderId="0" xfId="0" applyFont="1"/>
    <xf numFmtId="0" fontId="12" fillId="0" borderId="1" xfId="0" applyFont="1" applyBorder="1" applyAlignment="1">
      <alignment horizontal="center" vertical="top"/>
    </xf>
    <xf numFmtId="0" fontId="11" fillId="0" borderId="1" xfId="0" applyFont="1" applyBorder="1"/>
    <xf numFmtId="0" fontId="11" fillId="0" borderId="1" xfId="0" applyFont="1" applyBorder="1" applyAlignment="1">
      <alignment wrapText="1"/>
    </xf>
    <xf numFmtId="2" fontId="11" fillId="0" borderId="1" xfId="0" applyNumberFormat="1" applyFont="1" applyBorder="1" applyAlignment="1">
      <alignment horizontal="center"/>
    </xf>
    <xf numFmtId="0" fontId="11" fillId="0" borderId="1" xfId="0" applyFont="1" applyBorder="1" applyAlignment="1">
      <alignment horizontal="center"/>
    </xf>
    <xf numFmtId="2" fontId="11" fillId="0" borderId="1" xfId="0" applyNumberFormat="1" applyFont="1" applyBorder="1"/>
    <xf numFmtId="2" fontId="11" fillId="0" borderId="2" xfId="0" applyNumberFormat="1" applyFont="1" applyBorder="1"/>
    <xf numFmtId="0" fontId="11" fillId="0" borderId="0" xfId="0" applyFont="1"/>
    <xf numFmtId="0" fontId="9" fillId="0" borderId="1" xfId="0" applyFont="1" applyFill="1" applyBorder="1" applyAlignment="1">
      <alignment horizontal="center" vertical="top" wrapText="1"/>
    </xf>
    <xf numFmtId="0" fontId="8" fillId="0" borderId="1" xfId="2" applyNumberFormat="1" applyFont="1" applyFill="1" applyBorder="1" applyAlignment="1">
      <alignment horizontal="justify" vertical="top" wrapText="1"/>
    </xf>
    <xf numFmtId="1" fontId="9" fillId="0" borderId="1" xfId="0" applyNumberFormat="1" applyFont="1" applyFill="1" applyBorder="1" applyAlignment="1">
      <alignment horizontal="center" wrapText="1"/>
    </xf>
    <xf numFmtId="2" fontId="9" fillId="0" borderId="1" xfId="0" applyNumberFormat="1" applyFont="1" applyFill="1" applyBorder="1" applyAlignment="1">
      <alignment horizontal="center" wrapText="1"/>
    </xf>
    <xf numFmtId="0" fontId="9" fillId="0" borderId="0" xfId="0" applyFont="1" applyFill="1" applyBorder="1" applyAlignment="1">
      <alignment vertical="center"/>
    </xf>
    <xf numFmtId="0" fontId="8" fillId="0" borderId="1" xfId="2" applyNumberFormat="1" applyFont="1" applyFill="1" applyBorder="1" applyAlignment="1">
      <alignment horizontal="justify" vertical="center" wrapText="1"/>
    </xf>
    <xf numFmtId="0" fontId="9" fillId="0" borderId="1" xfId="0" applyNumberFormat="1" applyFont="1" applyFill="1" applyBorder="1" applyAlignment="1">
      <alignment horizontal="justify" vertical="top" wrapText="1"/>
    </xf>
    <xf numFmtId="0" fontId="11" fillId="2" borderId="1" xfId="0" applyFont="1" applyFill="1" applyBorder="1" applyAlignment="1">
      <alignment horizontal="center"/>
    </xf>
    <xf numFmtId="2" fontId="9" fillId="0" borderId="1" xfId="0" applyNumberFormat="1" applyFont="1" applyFill="1" applyBorder="1" applyAlignment="1">
      <alignment horizontal="center" vertical="top" wrapText="1"/>
    </xf>
    <xf numFmtId="0" fontId="9" fillId="0" borderId="1" xfId="0" applyFont="1" applyFill="1" applyBorder="1" applyAlignment="1">
      <alignment horizontal="justify"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top" wrapText="1"/>
    </xf>
    <xf numFmtId="0" fontId="10" fillId="0" borderId="1" xfId="0" applyFont="1" applyFill="1" applyBorder="1" applyAlignment="1">
      <alignment horizontal="justify" vertical="top" wrapText="1"/>
    </xf>
    <xf numFmtId="2" fontId="10" fillId="0" borderId="1" xfId="0" applyNumberFormat="1" applyFont="1" applyFill="1" applyBorder="1" applyAlignment="1">
      <alignment horizontal="center" wrapText="1"/>
    </xf>
    <xf numFmtId="0" fontId="12" fillId="2" borderId="1" xfId="0" applyFont="1" applyFill="1" applyBorder="1" applyAlignment="1">
      <alignment horizontal="center"/>
    </xf>
    <xf numFmtId="2" fontId="10" fillId="0" borderId="1" xfId="0" applyNumberFormat="1" applyFont="1" applyFill="1" applyBorder="1" applyAlignment="1">
      <alignment horizontal="right"/>
    </xf>
    <xf numFmtId="2" fontId="10" fillId="0" borderId="2" xfId="0" applyNumberFormat="1" applyFont="1" applyFill="1" applyBorder="1" applyAlignment="1">
      <alignment horizontal="right"/>
    </xf>
    <xf numFmtId="0" fontId="10" fillId="0" borderId="0" xfId="0" applyFont="1" applyFill="1" applyBorder="1" applyAlignment="1">
      <alignment vertical="center"/>
    </xf>
    <xf numFmtId="0" fontId="11" fillId="0" borderId="0" xfId="0" applyFont="1" applyAlignment="1">
      <alignment horizontal="center"/>
    </xf>
    <xf numFmtId="0" fontId="13" fillId="0" borderId="1" xfId="0" applyFont="1" applyFill="1" applyBorder="1"/>
    <xf numFmtId="0" fontId="13" fillId="0" borderId="1" xfId="0" applyFont="1" applyFill="1" applyBorder="1" applyAlignment="1">
      <alignment horizontal="center"/>
    </xf>
    <xf numFmtId="2" fontId="13" fillId="0" borderId="1" xfId="0" applyNumberFormat="1" applyFont="1" applyFill="1" applyBorder="1"/>
    <xf numFmtId="0" fontId="13" fillId="0" borderId="0" xfId="0" applyFont="1" applyFill="1"/>
    <xf numFmtId="0" fontId="3" fillId="2" borderId="0" xfId="1" applyFont="1" applyFill="1" applyBorder="1" applyAlignment="1">
      <alignment horizontal="center" vertical="center" wrapText="1"/>
    </xf>
    <xf numFmtId="0" fontId="13" fillId="0" borderId="0" xfId="0" applyFont="1" applyAlignment="1">
      <alignment horizontal="center"/>
    </xf>
    <xf numFmtId="0" fontId="14" fillId="2" borderId="0" xfId="1" applyFont="1" applyFill="1" applyBorder="1" applyAlignment="1">
      <alignment horizontal="center" vertical="center" wrapText="1"/>
    </xf>
    <xf numFmtId="0" fontId="14" fillId="2" borderId="4" xfId="1" applyFont="1" applyFill="1" applyBorder="1" applyAlignment="1">
      <alignment horizontal="left" vertical="center" wrapText="1"/>
    </xf>
  </cellXfs>
  <cellStyles count="5">
    <cellStyle name="Comma 2" xfId="4"/>
    <cellStyle name="Normal" xfId="0" builtinId="0"/>
    <cellStyle name="Normal 15" xfId="3"/>
    <cellStyle name="Normal 2 2" xfId="2"/>
    <cellStyle name="Normal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31"/>
  <sheetViews>
    <sheetView tabSelected="1" view="pageBreakPreview" zoomScaleSheetLayoutView="100" workbookViewId="0">
      <selection activeCell="D5" sqref="D5"/>
    </sheetView>
  </sheetViews>
  <sheetFormatPr defaultRowHeight="12.75"/>
  <cols>
    <col min="1" max="1" width="5" style="109" customWidth="1"/>
    <col min="2" max="2" width="6.42578125" style="109" customWidth="1"/>
    <col min="3" max="3" width="46.140625" style="109" customWidth="1"/>
    <col min="4" max="4" width="7.5703125" style="129" customWidth="1"/>
    <col min="5" max="5" width="7.85546875" style="129" customWidth="1"/>
    <col min="6" max="6" width="10.7109375" style="129" customWidth="1"/>
    <col min="7" max="7" width="12" style="109" customWidth="1"/>
    <col min="8" max="8" width="11.42578125" style="109" hidden="1" customWidth="1"/>
    <col min="9" max="9" width="13.7109375" style="109" hidden="1" customWidth="1"/>
    <col min="10" max="16384" width="9.140625" style="109"/>
  </cols>
  <sheetData>
    <row r="1" spans="1:9" ht="15.75">
      <c r="A1" s="135" t="s">
        <v>152</v>
      </c>
      <c r="B1" s="135"/>
      <c r="C1" s="135"/>
      <c r="D1" s="135"/>
      <c r="E1" s="135"/>
      <c r="F1" s="135"/>
      <c r="G1" s="135"/>
    </row>
    <row r="2" spans="1:9" s="91" customFormat="1" ht="12.75" customHeight="1">
      <c r="A2" s="136" t="s">
        <v>153</v>
      </c>
      <c r="B2" s="136"/>
      <c r="C2" s="136"/>
      <c r="D2" s="136"/>
      <c r="E2" s="136"/>
      <c r="F2" s="136"/>
      <c r="G2" s="136"/>
      <c r="H2" s="90"/>
    </row>
    <row r="3" spans="1:9" s="91" customFormat="1" ht="24" customHeight="1">
      <c r="A3" s="137" t="s">
        <v>117</v>
      </c>
      <c r="B3" s="137"/>
      <c r="C3" s="137"/>
      <c r="D3" s="137"/>
      <c r="E3" s="137"/>
      <c r="F3" s="137"/>
      <c r="G3" s="137"/>
      <c r="H3" s="90"/>
    </row>
    <row r="4" spans="1:9" s="91" customFormat="1" ht="25.5">
      <c r="A4" s="92" t="s">
        <v>0</v>
      </c>
      <c r="B4" s="92" t="s">
        <v>1</v>
      </c>
      <c r="C4" s="93" t="s">
        <v>2</v>
      </c>
      <c r="D4" s="93" t="s">
        <v>18</v>
      </c>
      <c r="E4" s="93" t="s">
        <v>29</v>
      </c>
      <c r="F4" s="93" t="s">
        <v>30</v>
      </c>
      <c r="G4" s="93" t="s">
        <v>31</v>
      </c>
      <c r="H4" s="94" t="s">
        <v>81</v>
      </c>
      <c r="I4" s="95" t="s">
        <v>56</v>
      </c>
    </row>
    <row r="5" spans="1:9" s="101" customFormat="1" ht="268.5" customHeight="1">
      <c r="A5" s="96">
        <v>1</v>
      </c>
      <c r="B5" s="96">
        <v>9.1050000000000004</v>
      </c>
      <c r="C5" s="97" t="s">
        <v>26</v>
      </c>
      <c r="D5" s="98"/>
      <c r="E5" s="98"/>
      <c r="F5" s="98"/>
      <c r="G5" s="99"/>
      <c r="H5" s="100"/>
      <c r="I5" s="99"/>
    </row>
    <row r="6" spans="1:9" s="101" customFormat="1" ht="143.25" customHeight="1">
      <c r="A6" s="102"/>
      <c r="B6" s="99"/>
      <c r="C6" s="97" t="s">
        <v>27</v>
      </c>
      <c r="D6" s="98"/>
      <c r="E6" s="98"/>
      <c r="F6" s="98"/>
      <c r="G6" s="99"/>
      <c r="H6" s="100"/>
      <c r="I6" s="99"/>
    </row>
    <row r="7" spans="1:9" ht="60.75" customHeight="1">
      <c r="A7" s="103"/>
      <c r="B7" s="103" t="s">
        <v>142</v>
      </c>
      <c r="C7" s="104" t="s">
        <v>147</v>
      </c>
      <c r="D7" s="105">
        <f>'Civil- detail'!H27</f>
        <v>187</v>
      </c>
      <c r="E7" s="106" t="s">
        <v>28</v>
      </c>
      <c r="F7" s="106"/>
      <c r="G7" s="107"/>
      <c r="H7" s="108">
        <f>G7</f>
        <v>0</v>
      </c>
      <c r="I7" s="107"/>
    </row>
    <row r="8" spans="1:9" s="114" customFormat="1" ht="295.5" customHeight="1">
      <c r="A8" s="110">
        <v>2</v>
      </c>
      <c r="B8" s="110">
        <v>12.45</v>
      </c>
      <c r="C8" s="111" t="s">
        <v>84</v>
      </c>
      <c r="D8" s="112"/>
      <c r="E8" s="113"/>
      <c r="F8" s="113"/>
      <c r="G8" s="107"/>
      <c r="H8" s="108">
        <f t="shared" ref="H8:H23" si="0">G8</f>
        <v>0</v>
      </c>
      <c r="I8" s="107"/>
    </row>
    <row r="9" spans="1:9" s="114" customFormat="1" ht="185.25" customHeight="1">
      <c r="A9" s="110"/>
      <c r="B9" s="110"/>
      <c r="C9" s="115" t="s">
        <v>85</v>
      </c>
      <c r="D9" s="112"/>
      <c r="E9" s="113"/>
      <c r="F9" s="113"/>
      <c r="G9" s="107"/>
      <c r="H9" s="108"/>
      <c r="I9" s="107"/>
    </row>
    <row r="10" spans="1:9" s="114" customFormat="1" ht="38.25">
      <c r="A10" s="110"/>
      <c r="B10" s="110" t="s">
        <v>83</v>
      </c>
      <c r="C10" s="116" t="s">
        <v>82</v>
      </c>
      <c r="D10" s="113">
        <f>'Civil- detail'!H40</f>
        <v>270</v>
      </c>
      <c r="E10" s="117" t="s">
        <v>20</v>
      </c>
      <c r="F10" s="113"/>
      <c r="G10" s="107"/>
      <c r="H10" s="108">
        <f t="shared" si="0"/>
        <v>0</v>
      </c>
      <c r="I10" s="107"/>
    </row>
    <row r="11" spans="1:9" s="114" customFormat="1" ht="67.5" customHeight="1">
      <c r="A11" s="110">
        <v>3</v>
      </c>
      <c r="B11" s="118">
        <v>13.8</v>
      </c>
      <c r="C11" s="119" t="s">
        <v>144</v>
      </c>
      <c r="D11" s="113">
        <v>720</v>
      </c>
      <c r="E11" s="117" t="s">
        <v>20</v>
      </c>
      <c r="F11" s="113"/>
      <c r="G11" s="107"/>
      <c r="H11" s="108">
        <f t="shared" si="0"/>
        <v>0</v>
      </c>
      <c r="I11" s="107"/>
    </row>
    <row r="12" spans="1:9" s="114" customFormat="1" ht="39.75" customHeight="1">
      <c r="A12" s="110">
        <v>4</v>
      </c>
      <c r="B12" s="110" t="s">
        <v>52</v>
      </c>
      <c r="C12" s="119" t="s">
        <v>53</v>
      </c>
      <c r="D12" s="113">
        <f>D11</f>
        <v>720</v>
      </c>
      <c r="E12" s="117" t="s">
        <v>20</v>
      </c>
      <c r="F12" s="113"/>
      <c r="G12" s="107"/>
      <c r="H12" s="108">
        <f t="shared" si="0"/>
        <v>0</v>
      </c>
      <c r="I12" s="107"/>
    </row>
    <row r="13" spans="1:9" s="114" customFormat="1" ht="45" customHeight="1">
      <c r="A13" s="110">
        <v>5</v>
      </c>
      <c r="B13" s="110" t="s">
        <v>113</v>
      </c>
      <c r="C13" s="119" t="s">
        <v>150</v>
      </c>
      <c r="D13" s="113">
        <f>'Civil- detail'!H166</f>
        <v>415</v>
      </c>
      <c r="E13" s="117" t="s">
        <v>20</v>
      </c>
      <c r="F13" s="113"/>
      <c r="G13" s="107"/>
      <c r="H13" s="108">
        <f t="shared" si="0"/>
        <v>0</v>
      </c>
      <c r="I13" s="107"/>
    </row>
    <row r="14" spans="1:9" s="114" customFormat="1" ht="59.25" customHeight="1">
      <c r="A14" s="110">
        <v>6</v>
      </c>
      <c r="B14" s="110" t="s">
        <v>58</v>
      </c>
      <c r="C14" s="119" t="s">
        <v>59</v>
      </c>
      <c r="D14" s="113">
        <v>51</v>
      </c>
      <c r="E14" s="117" t="s">
        <v>20</v>
      </c>
      <c r="F14" s="113"/>
      <c r="G14" s="107"/>
      <c r="H14" s="108">
        <f t="shared" si="0"/>
        <v>0</v>
      </c>
      <c r="I14" s="107"/>
    </row>
    <row r="15" spans="1:9" s="114" customFormat="1" ht="209.25" customHeight="1">
      <c r="A15" s="110">
        <v>7</v>
      </c>
      <c r="B15" s="110" t="s">
        <v>88</v>
      </c>
      <c r="C15" s="119" t="s">
        <v>89</v>
      </c>
      <c r="D15" s="113">
        <v>270</v>
      </c>
      <c r="E15" s="117" t="s">
        <v>86</v>
      </c>
      <c r="F15" s="113"/>
      <c r="G15" s="107"/>
      <c r="H15" s="108">
        <f t="shared" si="0"/>
        <v>0</v>
      </c>
      <c r="I15" s="107"/>
    </row>
    <row r="16" spans="1:9" s="114" customFormat="1" ht="81.75" customHeight="1">
      <c r="A16" s="110">
        <v>8</v>
      </c>
      <c r="B16" s="110" t="s">
        <v>90</v>
      </c>
      <c r="C16" s="119" t="s">
        <v>91</v>
      </c>
      <c r="D16" s="113">
        <v>140</v>
      </c>
      <c r="E16" s="117" t="s">
        <v>86</v>
      </c>
      <c r="F16" s="113"/>
      <c r="G16" s="107"/>
      <c r="H16" s="108">
        <f t="shared" si="0"/>
        <v>0</v>
      </c>
      <c r="I16" s="107"/>
    </row>
    <row r="17" spans="1:9" s="114" customFormat="1" ht="81.75" customHeight="1">
      <c r="A17" s="110">
        <v>9</v>
      </c>
      <c r="B17" s="110" t="s">
        <v>92</v>
      </c>
      <c r="C17" s="119" t="s">
        <v>149</v>
      </c>
      <c r="D17" s="113">
        <f>'Civil- detail'!H205</f>
        <v>10</v>
      </c>
      <c r="E17" s="117" t="s">
        <v>20</v>
      </c>
      <c r="F17" s="113"/>
      <c r="G17" s="107"/>
      <c r="H17" s="108">
        <f t="shared" si="0"/>
        <v>0</v>
      </c>
      <c r="I17" s="107"/>
    </row>
    <row r="18" spans="1:9" s="114" customFormat="1" ht="105.75" customHeight="1">
      <c r="A18" s="110">
        <v>10</v>
      </c>
      <c r="B18" s="110" t="s">
        <v>94</v>
      </c>
      <c r="C18" s="119" t="s">
        <v>95</v>
      </c>
      <c r="D18" s="113">
        <f>'Civil- detail'!H213</f>
        <v>10</v>
      </c>
      <c r="E18" s="117" t="s">
        <v>20</v>
      </c>
      <c r="F18" s="113"/>
      <c r="G18" s="107"/>
      <c r="H18" s="108">
        <f t="shared" si="0"/>
        <v>0</v>
      </c>
      <c r="I18" s="107"/>
    </row>
    <row r="19" spans="1:9" s="114" customFormat="1" ht="68.25" customHeight="1">
      <c r="A19" s="110">
        <v>11</v>
      </c>
      <c r="B19" s="110" t="s">
        <v>96</v>
      </c>
      <c r="C19" s="119" t="s">
        <v>97</v>
      </c>
      <c r="D19" s="113">
        <f>'Civil- detail'!H220</f>
        <v>45</v>
      </c>
      <c r="E19" s="117" t="s">
        <v>98</v>
      </c>
      <c r="F19" s="113"/>
      <c r="G19" s="107"/>
      <c r="H19" s="108">
        <f t="shared" si="0"/>
        <v>0</v>
      </c>
      <c r="I19" s="107"/>
    </row>
    <row r="20" spans="1:9" s="114" customFormat="1" ht="44.25" customHeight="1">
      <c r="A20" s="110">
        <v>12</v>
      </c>
      <c r="B20" s="110">
        <v>21.13</v>
      </c>
      <c r="C20" s="119" t="s">
        <v>99</v>
      </c>
      <c r="D20" s="113">
        <f>'Civil- detail'!H228</f>
        <v>9</v>
      </c>
      <c r="E20" s="117" t="s">
        <v>80</v>
      </c>
      <c r="F20" s="113"/>
      <c r="G20" s="107"/>
      <c r="H20" s="108">
        <f t="shared" si="0"/>
        <v>0</v>
      </c>
      <c r="I20" s="107"/>
    </row>
    <row r="21" spans="1:9" s="114" customFormat="1" ht="85.5" customHeight="1">
      <c r="A21" s="110">
        <v>13</v>
      </c>
      <c r="B21" s="110">
        <v>9.83</v>
      </c>
      <c r="C21" s="119" t="s">
        <v>148</v>
      </c>
      <c r="D21" s="113">
        <f>'Civil- detail'!H235</f>
        <v>8</v>
      </c>
      <c r="E21" s="117" t="s">
        <v>80</v>
      </c>
      <c r="F21" s="113"/>
      <c r="G21" s="107"/>
      <c r="H21" s="108">
        <f t="shared" si="0"/>
        <v>0</v>
      </c>
      <c r="I21" s="107"/>
    </row>
    <row r="22" spans="1:9" s="114" customFormat="1" ht="51.75" customHeight="1">
      <c r="A22" s="110">
        <v>14</v>
      </c>
      <c r="B22" s="110" t="s">
        <v>105</v>
      </c>
      <c r="C22" s="119" t="s">
        <v>151</v>
      </c>
      <c r="D22" s="113">
        <f>'Civil- detail'!H242</f>
        <v>7</v>
      </c>
      <c r="E22" s="117" t="s">
        <v>80</v>
      </c>
      <c r="F22" s="113"/>
      <c r="G22" s="107"/>
      <c r="H22" s="108">
        <f t="shared" si="0"/>
        <v>0</v>
      </c>
      <c r="I22" s="107"/>
    </row>
    <row r="23" spans="1:9" s="114" customFormat="1" ht="40.5" customHeight="1">
      <c r="A23" s="110">
        <v>15</v>
      </c>
      <c r="B23" s="110" t="s">
        <v>121</v>
      </c>
      <c r="C23" s="119" t="s">
        <v>143</v>
      </c>
      <c r="D23" s="113">
        <f>'Civil- detail'!H257</f>
        <v>3.1500000000000004</v>
      </c>
      <c r="E23" s="117" t="s">
        <v>28</v>
      </c>
      <c r="F23" s="113"/>
      <c r="G23" s="107"/>
      <c r="H23" s="108">
        <f t="shared" si="0"/>
        <v>0</v>
      </c>
      <c r="I23" s="107"/>
    </row>
    <row r="24" spans="1:9" s="114" customFormat="1" ht="53.25" customHeight="1">
      <c r="A24" s="110">
        <v>16</v>
      </c>
      <c r="B24" s="110" t="s">
        <v>56</v>
      </c>
      <c r="C24" s="119" t="str">
        <f>'Civil- detail'!B250</f>
        <v>Providing and laying curtain clothes of size 2.8X1.2 m including all material such as hook,hanger etc and for fixing charges,transporting as per the direction of engineer in charge.</v>
      </c>
      <c r="D24" s="113">
        <f>'Civil- detail'!H252</f>
        <v>13.02</v>
      </c>
      <c r="E24" s="117" t="s">
        <v>28</v>
      </c>
      <c r="F24" s="113"/>
      <c r="G24" s="107"/>
      <c r="H24" s="108"/>
      <c r="I24" s="107"/>
    </row>
    <row r="25" spans="1:9" s="114" customFormat="1" ht="26.25" customHeight="1">
      <c r="A25" s="110">
        <v>17</v>
      </c>
      <c r="B25" s="110" t="s">
        <v>56</v>
      </c>
      <c r="C25" s="120" t="s">
        <v>119</v>
      </c>
      <c r="D25" s="113">
        <f>'Civil- detail'!H255</f>
        <v>13.5</v>
      </c>
      <c r="E25" s="117" t="s">
        <v>28</v>
      </c>
      <c r="F25" s="113"/>
      <c r="G25" s="107"/>
      <c r="H25" s="108"/>
      <c r="I25" s="107"/>
    </row>
    <row r="26" spans="1:9" s="114" customFormat="1" ht="36.75" customHeight="1">
      <c r="A26" s="110">
        <v>18</v>
      </c>
      <c r="B26" s="110" t="s">
        <v>56</v>
      </c>
      <c r="C26" s="121" t="s">
        <v>145</v>
      </c>
      <c r="D26" s="113">
        <v>50.25</v>
      </c>
      <c r="E26" s="117" t="s">
        <v>28</v>
      </c>
      <c r="F26" s="113"/>
      <c r="G26" s="107"/>
      <c r="H26" s="108"/>
      <c r="I26" s="107"/>
    </row>
    <row r="27" spans="1:9" s="128" customFormat="1">
      <c r="A27" s="122"/>
      <c r="B27" s="122"/>
      <c r="C27" s="123" t="s">
        <v>17</v>
      </c>
      <c r="D27" s="124"/>
      <c r="E27" s="125"/>
      <c r="F27" s="124"/>
      <c r="G27" s="126"/>
      <c r="H27" s="127">
        <f>SUM(H7:H23)</f>
        <v>0</v>
      </c>
      <c r="I27" s="126">
        <f>SUM(I7:I23)</f>
        <v>0</v>
      </c>
    </row>
    <row r="28" spans="1:9" hidden="1">
      <c r="A28" s="103"/>
      <c r="B28" s="103"/>
      <c r="C28" s="99" t="s">
        <v>74</v>
      </c>
      <c r="D28" s="106"/>
      <c r="E28" s="106"/>
      <c r="F28" s="106"/>
      <c r="G28" s="107"/>
    </row>
    <row r="29" spans="1:9">
      <c r="A29" s="103"/>
      <c r="B29" s="103"/>
      <c r="C29" s="103" t="s">
        <v>75</v>
      </c>
      <c r="D29" s="106"/>
      <c r="E29" s="106"/>
      <c r="F29" s="106"/>
      <c r="G29" s="107"/>
    </row>
    <row r="30" spans="1:9">
      <c r="A30" s="103"/>
      <c r="B30" s="103"/>
      <c r="C30" s="103" t="s">
        <v>76</v>
      </c>
      <c r="D30" s="106"/>
      <c r="E30" s="106"/>
      <c r="F30" s="106"/>
      <c r="G30" s="107"/>
    </row>
    <row r="31" spans="1:9" s="133" customFormat="1" ht="15.75">
      <c r="A31" s="130"/>
      <c r="B31" s="130"/>
      <c r="C31" s="130" t="s">
        <v>146</v>
      </c>
      <c r="D31" s="131"/>
      <c r="E31" s="131"/>
      <c r="F31" s="131"/>
      <c r="G31" s="132"/>
    </row>
  </sheetData>
  <mergeCells count="3">
    <mergeCell ref="A2:G2"/>
    <mergeCell ref="A3:G3"/>
    <mergeCell ref="A1:G1"/>
  </mergeCells>
  <pageMargins left="0.70866141732283472" right="0.70866141732283472"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dimension ref="A1:M258"/>
  <sheetViews>
    <sheetView view="pageBreakPreview" topLeftCell="A256" zoomScaleSheetLayoutView="100" workbookViewId="0">
      <selection activeCell="A150" sqref="A150:XFD166"/>
    </sheetView>
  </sheetViews>
  <sheetFormatPr defaultRowHeight="12.75"/>
  <cols>
    <col min="1" max="1" width="5.85546875" style="65" customWidth="1"/>
    <col min="2" max="2" width="33.7109375" style="66" customWidth="1"/>
    <col min="3" max="3" width="4.140625" style="66" customWidth="1"/>
    <col min="4" max="4" width="5.140625" style="22" customWidth="1"/>
    <col min="5" max="6" width="7.85546875" style="22" customWidth="1"/>
    <col min="7" max="7" width="6.85546875" style="22" customWidth="1"/>
    <col min="8" max="8" width="7.42578125" style="10" customWidth="1"/>
    <col min="9" max="9" width="5.85546875" style="10" customWidth="1"/>
    <col min="10" max="16384" width="9.140625" style="10"/>
  </cols>
  <sheetData>
    <row r="1" spans="1:9" s="2" customFormat="1">
      <c r="A1" s="134" t="s">
        <v>3</v>
      </c>
      <c r="B1" s="134"/>
      <c r="C1" s="134"/>
      <c r="D1" s="134"/>
      <c r="E1" s="134"/>
      <c r="F1" s="134"/>
      <c r="G1" s="134"/>
      <c r="H1" s="1"/>
      <c r="I1" s="1"/>
    </row>
    <row r="2" spans="1:9" s="2" customFormat="1">
      <c r="A2" s="134" t="s">
        <v>4</v>
      </c>
      <c r="B2" s="134"/>
      <c r="C2" s="134"/>
      <c r="D2" s="134"/>
      <c r="E2" s="134"/>
      <c r="F2" s="134"/>
      <c r="G2" s="134"/>
      <c r="H2" s="1"/>
      <c r="I2" s="1"/>
    </row>
    <row r="3" spans="1:9" s="2" customFormat="1">
      <c r="A3" s="24" t="s">
        <v>0</v>
      </c>
      <c r="B3" s="25" t="s">
        <v>2</v>
      </c>
      <c r="C3" s="25"/>
      <c r="D3" s="3" t="s">
        <v>6</v>
      </c>
      <c r="E3" s="3" t="s">
        <v>7</v>
      </c>
      <c r="F3" s="3" t="s">
        <v>8</v>
      </c>
      <c r="G3" s="3" t="s">
        <v>9</v>
      </c>
      <c r="H3" s="3" t="s">
        <v>18</v>
      </c>
      <c r="I3" s="3" t="s">
        <v>79</v>
      </c>
    </row>
    <row r="4" spans="1:9" s="7" customFormat="1" ht="337.5" customHeight="1">
      <c r="A4" s="4">
        <v>1</v>
      </c>
      <c r="B4" s="5" t="s">
        <v>26</v>
      </c>
      <c r="C4" s="5"/>
      <c r="D4" s="21"/>
      <c r="E4" s="21"/>
      <c r="F4" s="21"/>
      <c r="G4" s="21"/>
      <c r="H4" s="6"/>
      <c r="I4" s="6"/>
    </row>
    <row r="5" spans="1:9" s="7" customFormat="1" ht="191.25">
      <c r="A5" s="4"/>
      <c r="B5" s="5" t="s">
        <v>27</v>
      </c>
      <c r="C5" s="5"/>
      <c r="D5" s="21"/>
      <c r="E5" s="21"/>
      <c r="F5" s="21"/>
      <c r="G5" s="21"/>
      <c r="H5" s="6"/>
      <c r="I5" s="6"/>
    </row>
    <row r="6" spans="1:9" s="7" customFormat="1">
      <c r="A6" s="4"/>
      <c r="B6" s="26" t="s">
        <v>5</v>
      </c>
      <c r="C6" s="26"/>
      <c r="D6" s="21"/>
      <c r="E6" s="21"/>
      <c r="F6" s="21"/>
      <c r="G6" s="21"/>
      <c r="H6" s="6"/>
      <c r="I6" s="6"/>
    </row>
    <row r="7" spans="1:9" s="7" customFormat="1">
      <c r="A7" s="4"/>
      <c r="B7" s="27" t="s">
        <v>35</v>
      </c>
      <c r="C7" s="27"/>
      <c r="D7" s="68">
        <v>1</v>
      </c>
      <c r="E7" s="68">
        <v>5.8</v>
      </c>
      <c r="F7" s="68"/>
      <c r="G7" s="68">
        <v>3.2</v>
      </c>
      <c r="H7" s="9">
        <f>G7*E7*D7</f>
        <v>18.559999999999999</v>
      </c>
      <c r="I7" s="6"/>
    </row>
    <row r="8" spans="1:9" s="7" customFormat="1">
      <c r="A8" s="4"/>
      <c r="B8" s="27" t="s">
        <v>36</v>
      </c>
      <c r="C8" s="27"/>
      <c r="D8" s="68">
        <v>1</v>
      </c>
      <c r="E8" s="68">
        <f>5.34-(0.48+0.2)</f>
        <v>4.66</v>
      </c>
      <c r="F8" s="68"/>
      <c r="G8" s="68">
        <v>3.2</v>
      </c>
      <c r="H8" s="9">
        <f>G8*E8*D8</f>
        <v>14.912000000000001</v>
      </c>
      <c r="I8" s="6"/>
    </row>
    <row r="9" spans="1:9">
      <c r="A9" s="23"/>
      <c r="B9" s="27" t="s">
        <v>10</v>
      </c>
      <c r="C9" s="27"/>
      <c r="D9" s="68">
        <v>1</v>
      </c>
      <c r="E9" s="68">
        <v>3</v>
      </c>
      <c r="F9" s="68"/>
      <c r="G9" s="68">
        <v>3.2</v>
      </c>
      <c r="H9" s="9">
        <f>G9*E9*D9</f>
        <v>9.6000000000000014</v>
      </c>
      <c r="I9" s="8"/>
    </row>
    <row r="10" spans="1:9">
      <c r="A10" s="23"/>
      <c r="B10" s="27" t="s">
        <v>11</v>
      </c>
      <c r="C10" s="27"/>
      <c r="D10" s="68">
        <v>1</v>
      </c>
      <c r="E10" s="68">
        <v>2</v>
      </c>
      <c r="F10" s="68"/>
      <c r="G10" s="68">
        <v>3.2</v>
      </c>
      <c r="H10" s="9">
        <f t="shared" ref="H10:H16" si="0">G10*E10*D10</f>
        <v>6.4</v>
      </c>
      <c r="I10" s="8"/>
    </row>
    <row r="11" spans="1:9">
      <c r="A11" s="23"/>
      <c r="B11" s="27" t="s">
        <v>12</v>
      </c>
      <c r="C11" s="27"/>
      <c r="D11" s="68">
        <v>1</v>
      </c>
      <c r="E11" s="68">
        <v>5.18</v>
      </c>
      <c r="F11" s="68"/>
      <c r="G11" s="68">
        <v>3.2</v>
      </c>
      <c r="H11" s="9">
        <f t="shared" si="0"/>
        <v>16.576000000000001</v>
      </c>
      <c r="I11" s="8"/>
    </row>
    <row r="12" spans="1:9">
      <c r="A12" s="23"/>
      <c r="B12" s="27" t="s">
        <v>13</v>
      </c>
      <c r="C12" s="27"/>
      <c r="D12" s="68">
        <v>1</v>
      </c>
      <c r="E12" s="68">
        <v>11.23</v>
      </c>
      <c r="F12" s="68"/>
      <c r="G12" s="68">
        <v>3.2</v>
      </c>
      <c r="H12" s="9">
        <f t="shared" si="0"/>
        <v>35.936</v>
      </c>
      <c r="I12" s="8"/>
    </row>
    <row r="13" spans="1:9">
      <c r="A13" s="23"/>
      <c r="B13" s="26" t="s">
        <v>14</v>
      </c>
      <c r="C13" s="26"/>
      <c r="D13" s="68"/>
      <c r="E13" s="68"/>
      <c r="F13" s="68"/>
      <c r="G13" s="68"/>
      <c r="H13" s="9"/>
      <c r="I13" s="8"/>
    </row>
    <row r="14" spans="1:9">
      <c r="A14" s="23"/>
      <c r="B14" s="27" t="s">
        <v>15</v>
      </c>
      <c r="C14" s="27"/>
      <c r="D14" s="68">
        <v>1</v>
      </c>
      <c r="E14" s="68">
        <v>5.3</v>
      </c>
      <c r="F14" s="68"/>
      <c r="G14" s="68">
        <v>3.2</v>
      </c>
      <c r="H14" s="9">
        <f t="shared" si="0"/>
        <v>16.96</v>
      </c>
      <c r="I14" s="8"/>
    </row>
    <row r="15" spans="1:9">
      <c r="A15" s="23"/>
      <c r="B15" s="27" t="s">
        <v>16</v>
      </c>
      <c r="C15" s="27"/>
      <c r="D15" s="68">
        <v>1</v>
      </c>
      <c r="E15" s="68">
        <v>11.23</v>
      </c>
      <c r="F15" s="68"/>
      <c r="G15" s="68">
        <v>3.2</v>
      </c>
      <c r="H15" s="9">
        <f t="shared" si="0"/>
        <v>35.936</v>
      </c>
      <c r="I15" s="8"/>
    </row>
    <row r="16" spans="1:9">
      <c r="A16" s="23"/>
      <c r="B16" s="27" t="s">
        <v>122</v>
      </c>
      <c r="C16" s="27"/>
      <c r="D16" s="68">
        <v>1</v>
      </c>
      <c r="E16" s="68">
        <v>5.22</v>
      </c>
      <c r="F16" s="68"/>
      <c r="G16" s="68">
        <v>3.2</v>
      </c>
      <c r="H16" s="9">
        <f t="shared" si="0"/>
        <v>16.704000000000001</v>
      </c>
      <c r="I16" s="8"/>
    </row>
    <row r="17" spans="1:13" s="7" customFormat="1">
      <c r="A17" s="4"/>
      <c r="B17" s="27" t="s">
        <v>123</v>
      </c>
      <c r="C17" s="27"/>
      <c r="D17" s="68">
        <v>1</v>
      </c>
      <c r="E17" s="68">
        <v>4.8</v>
      </c>
      <c r="F17" s="68"/>
      <c r="G17" s="68">
        <v>3.2</v>
      </c>
      <c r="H17" s="9">
        <f>G17*E17*D17</f>
        <v>15.36</v>
      </c>
      <c r="I17" s="6"/>
    </row>
    <row r="18" spans="1:13" s="7" customFormat="1">
      <c r="A18" s="4"/>
      <c r="B18" s="27" t="s">
        <v>114</v>
      </c>
      <c r="C18" s="27"/>
      <c r="D18" s="68">
        <v>1</v>
      </c>
      <c r="E18" s="68">
        <v>4.22</v>
      </c>
      <c r="F18" s="68"/>
      <c r="G18" s="68">
        <v>3.2</v>
      </c>
      <c r="H18" s="9">
        <f>G18*E18*D18</f>
        <v>13.504</v>
      </c>
      <c r="I18" s="6"/>
    </row>
    <row r="19" spans="1:13" s="7" customFormat="1">
      <c r="A19" s="4"/>
      <c r="B19" s="26" t="s">
        <v>17</v>
      </c>
      <c r="C19" s="26"/>
      <c r="D19" s="21"/>
      <c r="E19" s="21"/>
      <c r="F19" s="21"/>
      <c r="G19" s="21"/>
      <c r="H19" s="28">
        <f>SUM(H7:H18)</f>
        <v>200.44800000000001</v>
      </c>
      <c r="I19" s="6"/>
    </row>
    <row r="20" spans="1:13" s="7" customFormat="1">
      <c r="A20" s="4"/>
      <c r="B20" s="26" t="s">
        <v>67</v>
      </c>
      <c r="C20" s="26"/>
      <c r="D20" s="21"/>
      <c r="E20" s="21"/>
      <c r="F20" s="21"/>
      <c r="G20" s="21"/>
      <c r="H20" s="28"/>
      <c r="I20" s="6"/>
    </row>
    <row r="21" spans="1:13" s="7" customFormat="1" ht="18" customHeight="1">
      <c r="A21" s="4"/>
      <c r="B21" s="26" t="s">
        <v>68</v>
      </c>
      <c r="C21" s="26"/>
      <c r="D21" s="21"/>
      <c r="E21" s="21"/>
      <c r="F21" s="21"/>
      <c r="G21" s="21"/>
      <c r="H21" s="28"/>
      <c r="I21" s="6"/>
    </row>
    <row r="22" spans="1:13">
      <c r="A22" s="23"/>
      <c r="B22" s="8" t="s">
        <v>62</v>
      </c>
      <c r="C22" s="8"/>
      <c r="D22" s="68">
        <v>4</v>
      </c>
      <c r="E22" s="67">
        <v>1</v>
      </c>
      <c r="F22" s="68"/>
      <c r="G22" s="67">
        <v>2</v>
      </c>
      <c r="H22" s="9">
        <f>G22*E22*D22</f>
        <v>8</v>
      </c>
      <c r="I22" s="8"/>
    </row>
    <row r="23" spans="1:13" s="7" customFormat="1">
      <c r="A23" s="4"/>
      <c r="B23" s="26" t="s">
        <v>14</v>
      </c>
      <c r="C23" s="26"/>
      <c r="D23" s="21"/>
      <c r="E23" s="21"/>
      <c r="F23" s="6"/>
      <c r="G23" s="21"/>
      <c r="H23" s="28"/>
      <c r="I23" s="6"/>
    </row>
    <row r="24" spans="1:13" s="7" customFormat="1">
      <c r="A24" s="4"/>
      <c r="B24" s="8" t="s">
        <v>62</v>
      </c>
      <c r="C24" s="8"/>
      <c r="D24" s="68">
        <v>3</v>
      </c>
      <c r="E24" s="67">
        <v>1</v>
      </c>
      <c r="F24" s="6"/>
      <c r="G24" s="67">
        <v>2</v>
      </c>
      <c r="H24" s="9">
        <f>G24*E24*D24</f>
        <v>6</v>
      </c>
      <c r="I24" s="6"/>
    </row>
    <row r="25" spans="1:13" s="7" customFormat="1">
      <c r="A25" s="4"/>
      <c r="B25" s="26" t="s">
        <v>69</v>
      </c>
      <c r="C25" s="26"/>
      <c r="D25" s="68"/>
      <c r="E25" s="67"/>
      <c r="F25" s="67"/>
      <c r="G25" s="68"/>
      <c r="H25" s="9">
        <f>SUM(H22:H24)</f>
        <v>14</v>
      </c>
      <c r="I25" s="6"/>
    </row>
    <row r="26" spans="1:13" s="7" customFormat="1">
      <c r="A26" s="4"/>
      <c r="B26" s="26" t="s">
        <v>70</v>
      </c>
      <c r="C26" s="26"/>
      <c r="D26" s="68"/>
      <c r="E26" s="67"/>
      <c r="F26" s="67"/>
      <c r="G26" s="68"/>
      <c r="H26" s="9">
        <f>H19-H25</f>
        <v>186.44800000000001</v>
      </c>
      <c r="I26" s="6"/>
    </row>
    <row r="27" spans="1:13" s="7" customFormat="1">
      <c r="A27" s="4"/>
      <c r="B27" s="26" t="s">
        <v>19</v>
      </c>
      <c r="C27" s="26"/>
      <c r="D27" s="21"/>
      <c r="E27" s="21"/>
      <c r="F27" s="21"/>
      <c r="G27" s="21"/>
      <c r="H27" s="28">
        <v>187</v>
      </c>
      <c r="I27" s="6" t="s">
        <v>20</v>
      </c>
    </row>
    <row r="28" spans="1:13" s="16" customFormat="1" ht="344.25">
      <c r="A28" s="11">
        <v>2</v>
      </c>
      <c r="B28" s="12" t="s">
        <v>84</v>
      </c>
      <c r="C28" s="12"/>
      <c r="D28" s="13"/>
      <c r="E28" s="14"/>
      <c r="F28" s="14"/>
      <c r="G28" s="29"/>
      <c r="H28" s="30"/>
      <c r="I28" s="31"/>
      <c r="M28" s="16" t="s">
        <v>32</v>
      </c>
    </row>
    <row r="29" spans="1:13" s="16" customFormat="1" ht="232.5" customHeight="1">
      <c r="A29" s="11"/>
      <c r="B29" s="17" t="s">
        <v>131</v>
      </c>
      <c r="C29" s="17"/>
      <c r="D29" s="13"/>
      <c r="E29" s="14"/>
      <c r="F29" s="14"/>
      <c r="G29" s="29"/>
      <c r="H29" s="30"/>
      <c r="I29" s="31"/>
    </row>
    <row r="30" spans="1:13" s="16" customFormat="1" ht="38.25">
      <c r="A30" s="11"/>
      <c r="B30" s="18" t="s">
        <v>82</v>
      </c>
      <c r="C30" s="18"/>
      <c r="D30" s="13"/>
      <c r="E30" s="14"/>
      <c r="F30" s="14"/>
      <c r="G30" s="29"/>
      <c r="H30" s="30"/>
      <c r="I30" s="32"/>
    </row>
    <row r="31" spans="1:13">
      <c r="A31" s="23"/>
      <c r="B31" s="26" t="s">
        <v>5</v>
      </c>
      <c r="C31" s="26"/>
      <c r="D31" s="68"/>
      <c r="E31" s="68"/>
      <c r="F31" s="68"/>
      <c r="G31" s="68"/>
      <c r="H31" s="9"/>
      <c r="I31" s="8"/>
    </row>
    <row r="32" spans="1:13" ht="25.5">
      <c r="A32" s="23"/>
      <c r="B32" s="27" t="s">
        <v>37</v>
      </c>
      <c r="C32" s="27"/>
      <c r="D32" s="68">
        <v>1</v>
      </c>
      <c r="E32" s="68">
        <v>5.18</v>
      </c>
      <c r="F32" s="68">
        <f>3.52+0.28+2.54</f>
        <v>6.34</v>
      </c>
      <c r="G32" s="68"/>
      <c r="H32" s="9">
        <f t="shared" ref="H32:H34" si="1">F32*E32*D32</f>
        <v>32.841200000000001</v>
      </c>
      <c r="I32" s="8"/>
    </row>
    <row r="33" spans="1:9">
      <c r="A33" s="23"/>
      <c r="B33" s="27" t="s">
        <v>21</v>
      </c>
      <c r="C33" s="27"/>
      <c r="D33" s="68">
        <v>1</v>
      </c>
      <c r="E33" s="68">
        <v>7.43</v>
      </c>
      <c r="F33" s="68">
        <v>5.18</v>
      </c>
      <c r="G33" s="68"/>
      <c r="H33" s="9">
        <f t="shared" si="1"/>
        <v>38.487399999999994</v>
      </c>
      <c r="I33" s="8"/>
    </row>
    <row r="34" spans="1:9">
      <c r="A34" s="23"/>
      <c r="B34" s="27" t="s">
        <v>22</v>
      </c>
      <c r="C34" s="27"/>
      <c r="D34" s="68">
        <v>1</v>
      </c>
      <c r="E34" s="68">
        <v>11.25</v>
      </c>
      <c r="F34" s="68">
        <v>5.0199999999999996</v>
      </c>
      <c r="G34" s="68"/>
      <c r="H34" s="9">
        <f t="shared" si="1"/>
        <v>56.474999999999994</v>
      </c>
      <c r="I34" s="8"/>
    </row>
    <row r="35" spans="1:9">
      <c r="A35" s="23"/>
      <c r="B35" s="27" t="s">
        <v>14</v>
      </c>
      <c r="C35" s="27"/>
      <c r="D35" s="68"/>
      <c r="E35" s="68"/>
      <c r="F35" s="68"/>
      <c r="G35" s="68"/>
      <c r="H35" s="9"/>
      <c r="I35" s="8"/>
    </row>
    <row r="36" spans="1:9">
      <c r="A36" s="23"/>
      <c r="B36" s="27" t="s">
        <v>22</v>
      </c>
      <c r="C36" s="27"/>
      <c r="D36" s="68">
        <v>1</v>
      </c>
      <c r="E36" s="68">
        <v>11.95</v>
      </c>
      <c r="F36" s="68">
        <v>5.3</v>
      </c>
      <c r="G36" s="68"/>
      <c r="H36" s="9">
        <f>E36*F36</f>
        <v>63.334999999999994</v>
      </c>
      <c r="I36" s="8"/>
    </row>
    <row r="37" spans="1:9">
      <c r="A37" s="23"/>
      <c r="B37" s="27" t="s">
        <v>115</v>
      </c>
      <c r="C37" s="27"/>
      <c r="D37" s="68">
        <v>1</v>
      </c>
      <c r="E37" s="68">
        <v>11.95</v>
      </c>
      <c r="F37" s="68">
        <v>5.22</v>
      </c>
      <c r="G37" s="68"/>
      <c r="H37" s="9">
        <f t="shared" ref="H37:H38" si="2">E37*F37</f>
        <v>62.378999999999991</v>
      </c>
      <c r="I37" s="8"/>
    </row>
    <row r="38" spans="1:9">
      <c r="A38" s="23"/>
      <c r="B38" s="27" t="s">
        <v>116</v>
      </c>
      <c r="C38" s="27"/>
      <c r="D38" s="68">
        <v>1</v>
      </c>
      <c r="E38" s="68">
        <v>4.8</v>
      </c>
      <c r="F38" s="68">
        <v>2.3199999999999998</v>
      </c>
      <c r="G38" s="68"/>
      <c r="H38" s="9">
        <f t="shared" si="2"/>
        <v>11.135999999999999</v>
      </c>
      <c r="I38" s="8"/>
    </row>
    <row r="39" spans="1:9" s="7" customFormat="1">
      <c r="A39" s="4"/>
      <c r="B39" s="26" t="s">
        <v>17</v>
      </c>
      <c r="C39" s="26"/>
      <c r="D39" s="21"/>
      <c r="E39" s="21"/>
      <c r="F39" s="21"/>
      <c r="G39" s="21"/>
      <c r="H39" s="28">
        <f>SUM(H32:H38)</f>
        <v>264.65359999999998</v>
      </c>
      <c r="I39" s="6"/>
    </row>
    <row r="40" spans="1:9" s="7" customFormat="1">
      <c r="A40" s="4"/>
      <c r="B40" s="26" t="s">
        <v>19</v>
      </c>
      <c r="C40" s="26"/>
      <c r="D40" s="21"/>
      <c r="E40" s="21"/>
      <c r="F40" s="21"/>
      <c r="G40" s="21"/>
      <c r="H40" s="28">
        <v>270</v>
      </c>
      <c r="I40" s="6" t="s">
        <v>20</v>
      </c>
    </row>
    <row r="41" spans="1:9" s="38" customFormat="1" ht="63.75">
      <c r="A41" s="33">
        <v>3</v>
      </c>
      <c r="B41" s="34" t="s">
        <v>51</v>
      </c>
      <c r="C41" s="34"/>
      <c r="D41" s="35"/>
      <c r="E41" s="35"/>
      <c r="F41" s="35"/>
      <c r="G41" s="35"/>
      <c r="H41" s="36"/>
      <c r="I41" s="37"/>
    </row>
    <row r="42" spans="1:9" s="81" customFormat="1">
      <c r="A42" s="76"/>
      <c r="B42" s="82" t="s">
        <v>5</v>
      </c>
      <c r="C42" s="82"/>
      <c r="D42" s="83"/>
      <c r="E42" s="83"/>
      <c r="F42" s="83"/>
      <c r="G42" s="83"/>
      <c r="H42" s="85"/>
      <c r="I42" s="80"/>
    </row>
    <row r="43" spans="1:9" s="81" customFormat="1">
      <c r="A43" s="76"/>
      <c r="B43" s="77" t="s">
        <v>39</v>
      </c>
      <c r="C43" s="77"/>
      <c r="D43" s="78">
        <v>1</v>
      </c>
      <c r="E43" s="78">
        <v>3.12</v>
      </c>
      <c r="F43" s="78"/>
      <c r="G43" s="78">
        <v>2.6</v>
      </c>
      <c r="H43" s="79">
        <f>G43*E43*D43</f>
        <v>8.1120000000000001</v>
      </c>
      <c r="I43" s="80"/>
    </row>
    <row r="44" spans="1:9" s="81" customFormat="1">
      <c r="A44" s="76"/>
      <c r="B44" s="77"/>
      <c r="C44" s="77"/>
      <c r="D44" s="78">
        <v>1</v>
      </c>
      <c r="E44" s="78">
        <v>4.24</v>
      </c>
      <c r="F44" s="78"/>
      <c r="G44" s="78">
        <v>2.6</v>
      </c>
      <c r="H44" s="79">
        <f t="shared" ref="H44:H56" si="3">G44*E44*D44</f>
        <v>11.024000000000001</v>
      </c>
      <c r="I44" s="80"/>
    </row>
    <row r="45" spans="1:9" s="81" customFormat="1">
      <c r="A45" s="76"/>
      <c r="B45" s="77"/>
      <c r="C45" s="77"/>
      <c r="D45" s="78">
        <v>1</v>
      </c>
      <c r="E45" s="78">
        <v>3.8</v>
      </c>
      <c r="F45" s="78"/>
      <c r="G45" s="78">
        <v>2.6</v>
      </c>
      <c r="H45" s="79">
        <f t="shared" si="3"/>
        <v>9.879999999999999</v>
      </c>
      <c r="I45" s="80"/>
    </row>
    <row r="46" spans="1:9" s="81" customFormat="1">
      <c r="A46" s="76"/>
      <c r="B46" s="77"/>
      <c r="C46" s="77"/>
      <c r="D46" s="78">
        <v>1</v>
      </c>
      <c r="E46" s="78">
        <v>2.06</v>
      </c>
      <c r="F46" s="78"/>
      <c r="G46" s="78">
        <v>2.6</v>
      </c>
      <c r="H46" s="79">
        <f t="shared" si="3"/>
        <v>5.3560000000000008</v>
      </c>
      <c r="I46" s="80"/>
    </row>
    <row r="47" spans="1:9" s="81" customFormat="1">
      <c r="A47" s="76"/>
      <c r="B47" s="77" t="s">
        <v>40</v>
      </c>
      <c r="C47" s="77"/>
      <c r="D47" s="78">
        <v>2</v>
      </c>
      <c r="E47" s="78">
        <v>2</v>
      </c>
      <c r="F47" s="78"/>
      <c r="G47" s="78">
        <v>2.6</v>
      </c>
      <c r="H47" s="79">
        <f t="shared" si="3"/>
        <v>10.4</v>
      </c>
      <c r="I47" s="80"/>
    </row>
    <row r="48" spans="1:9" s="81" customFormat="1">
      <c r="A48" s="76"/>
      <c r="B48" s="77"/>
      <c r="C48" s="77"/>
      <c r="D48" s="78">
        <v>2</v>
      </c>
      <c r="E48" s="78">
        <v>3</v>
      </c>
      <c r="F48" s="78"/>
      <c r="G48" s="78">
        <v>2.6</v>
      </c>
      <c r="H48" s="79">
        <f t="shared" si="3"/>
        <v>15.600000000000001</v>
      </c>
      <c r="I48" s="80"/>
    </row>
    <row r="49" spans="1:9" s="81" customFormat="1">
      <c r="A49" s="76"/>
      <c r="B49" s="77" t="s">
        <v>21</v>
      </c>
      <c r="C49" s="77"/>
      <c r="D49" s="78">
        <v>2</v>
      </c>
      <c r="E49" s="78">
        <v>5.18</v>
      </c>
      <c r="F49" s="78"/>
      <c r="G49" s="78">
        <v>2.6</v>
      </c>
      <c r="H49" s="79">
        <f t="shared" si="3"/>
        <v>26.936</v>
      </c>
      <c r="I49" s="80"/>
    </row>
    <row r="50" spans="1:9" s="81" customFormat="1">
      <c r="A50" s="76"/>
      <c r="B50" s="77"/>
      <c r="C50" s="77"/>
      <c r="D50" s="78">
        <v>2</v>
      </c>
      <c r="E50" s="78">
        <v>7.43</v>
      </c>
      <c r="F50" s="78"/>
      <c r="G50" s="78">
        <v>2.6</v>
      </c>
      <c r="H50" s="79">
        <f t="shared" si="3"/>
        <v>38.636000000000003</v>
      </c>
      <c r="I50" s="80"/>
    </row>
    <row r="51" spans="1:9" s="81" customFormat="1">
      <c r="A51" s="76"/>
      <c r="B51" s="77" t="s">
        <v>41</v>
      </c>
      <c r="C51" s="77"/>
      <c r="D51" s="78">
        <v>2</v>
      </c>
      <c r="E51" s="78">
        <v>11.23</v>
      </c>
      <c r="F51" s="78"/>
      <c r="G51" s="78">
        <v>2.6</v>
      </c>
      <c r="H51" s="79">
        <f t="shared" si="3"/>
        <v>58.396000000000001</v>
      </c>
      <c r="I51" s="80"/>
    </row>
    <row r="52" spans="1:9" s="81" customFormat="1">
      <c r="A52" s="76"/>
      <c r="B52" s="77"/>
      <c r="C52" s="77"/>
      <c r="D52" s="78">
        <v>2</v>
      </c>
      <c r="E52" s="78">
        <v>5.34</v>
      </c>
      <c r="F52" s="78"/>
      <c r="G52" s="78">
        <v>2.6</v>
      </c>
      <c r="H52" s="79">
        <f t="shared" si="3"/>
        <v>27.768000000000001</v>
      </c>
      <c r="I52" s="80"/>
    </row>
    <row r="53" spans="1:9" s="81" customFormat="1">
      <c r="A53" s="76"/>
      <c r="B53" s="77" t="s">
        <v>38</v>
      </c>
      <c r="C53" s="77"/>
      <c r="D53" s="78">
        <v>2</v>
      </c>
      <c r="E53" s="78">
        <v>4.78</v>
      </c>
      <c r="F53" s="78"/>
      <c r="G53" s="78">
        <v>2.6</v>
      </c>
      <c r="H53" s="79">
        <f t="shared" si="3"/>
        <v>24.856000000000002</v>
      </c>
      <c r="I53" s="80"/>
    </row>
    <row r="54" spans="1:9" s="81" customFormat="1">
      <c r="A54" s="76"/>
      <c r="B54" s="77"/>
      <c r="C54" s="77"/>
      <c r="D54" s="78">
        <v>2</v>
      </c>
      <c r="E54" s="78">
        <v>2.3199999999999998</v>
      </c>
      <c r="F54" s="78"/>
      <c r="G54" s="78">
        <v>2.6</v>
      </c>
      <c r="H54" s="79">
        <f t="shared" si="3"/>
        <v>12.064</v>
      </c>
      <c r="I54" s="80"/>
    </row>
    <row r="55" spans="1:9" s="81" customFormat="1">
      <c r="A55" s="76"/>
      <c r="B55" s="77" t="s">
        <v>42</v>
      </c>
      <c r="C55" s="77"/>
      <c r="D55" s="78">
        <v>1</v>
      </c>
      <c r="E55" s="78">
        <v>3.2</v>
      </c>
      <c r="F55" s="78"/>
      <c r="G55" s="78">
        <v>2.6</v>
      </c>
      <c r="H55" s="79">
        <f t="shared" si="3"/>
        <v>8.32</v>
      </c>
      <c r="I55" s="80"/>
    </row>
    <row r="56" spans="1:9" s="81" customFormat="1">
      <c r="A56" s="76"/>
      <c r="B56" s="77"/>
      <c r="C56" s="77"/>
      <c r="D56" s="78">
        <v>2</v>
      </c>
      <c r="E56" s="78">
        <v>2.5499999999999998</v>
      </c>
      <c r="F56" s="78"/>
      <c r="G56" s="78">
        <v>2.6</v>
      </c>
      <c r="H56" s="79">
        <f t="shared" si="3"/>
        <v>13.26</v>
      </c>
      <c r="I56" s="80"/>
    </row>
    <row r="57" spans="1:9" s="81" customFormat="1">
      <c r="A57" s="76"/>
      <c r="B57" s="77" t="s">
        <v>43</v>
      </c>
      <c r="C57" s="77"/>
      <c r="D57" s="78">
        <v>2</v>
      </c>
      <c r="E57" s="78">
        <v>1.3</v>
      </c>
      <c r="F57" s="78"/>
      <c r="G57" s="78">
        <v>2.6</v>
      </c>
      <c r="H57" s="79">
        <f t="shared" ref="H57:H62" si="4">G57*E57*D57</f>
        <v>6.7600000000000007</v>
      </c>
      <c r="I57" s="80"/>
    </row>
    <row r="58" spans="1:9" s="81" customFormat="1">
      <c r="A58" s="76"/>
      <c r="B58" s="82"/>
      <c r="C58" s="82"/>
      <c r="D58" s="78">
        <v>2</v>
      </c>
      <c r="E58" s="78">
        <v>2</v>
      </c>
      <c r="F58" s="83"/>
      <c r="G58" s="78">
        <v>2.6</v>
      </c>
      <c r="H58" s="79">
        <f t="shared" si="4"/>
        <v>10.4</v>
      </c>
      <c r="I58" s="80"/>
    </row>
    <row r="59" spans="1:9" s="81" customFormat="1">
      <c r="A59" s="76"/>
      <c r="B59" s="77" t="s">
        <v>44</v>
      </c>
      <c r="C59" s="77"/>
      <c r="D59" s="78">
        <v>2</v>
      </c>
      <c r="E59" s="78">
        <v>1.5</v>
      </c>
      <c r="F59" s="83"/>
      <c r="G59" s="78">
        <v>2.6</v>
      </c>
      <c r="H59" s="79">
        <f t="shared" si="4"/>
        <v>7.8000000000000007</v>
      </c>
      <c r="I59" s="80"/>
    </row>
    <row r="60" spans="1:9" s="81" customFormat="1">
      <c r="A60" s="76"/>
      <c r="B60" s="82"/>
      <c r="C60" s="82"/>
      <c r="D60" s="78">
        <v>2</v>
      </c>
      <c r="E60" s="78">
        <v>2</v>
      </c>
      <c r="F60" s="83"/>
      <c r="G60" s="78">
        <v>2.6</v>
      </c>
      <c r="H60" s="79">
        <f t="shared" si="4"/>
        <v>10.4</v>
      </c>
      <c r="I60" s="80"/>
    </row>
    <row r="61" spans="1:9" s="81" customFormat="1">
      <c r="A61" s="76"/>
      <c r="B61" s="77" t="s">
        <v>45</v>
      </c>
      <c r="C61" s="77"/>
      <c r="D61" s="78">
        <v>2</v>
      </c>
      <c r="E61" s="78">
        <v>5.05</v>
      </c>
      <c r="F61" s="78"/>
      <c r="G61" s="78">
        <v>2.6</v>
      </c>
      <c r="H61" s="79">
        <f t="shared" si="4"/>
        <v>26.26</v>
      </c>
      <c r="I61" s="80"/>
    </row>
    <row r="62" spans="1:9" s="81" customFormat="1">
      <c r="A62" s="76"/>
      <c r="B62" s="77"/>
      <c r="C62" s="77"/>
      <c r="D62" s="78">
        <v>2</v>
      </c>
      <c r="E62" s="78">
        <v>1.98</v>
      </c>
      <c r="F62" s="78"/>
      <c r="G62" s="78">
        <v>2.6</v>
      </c>
      <c r="H62" s="79">
        <f t="shared" si="4"/>
        <v>10.295999999999999</v>
      </c>
      <c r="I62" s="80"/>
    </row>
    <row r="63" spans="1:9" s="7" customFormat="1">
      <c r="A63" s="4"/>
      <c r="B63" s="26" t="s">
        <v>5</v>
      </c>
      <c r="C63" s="27"/>
      <c r="D63" s="68"/>
      <c r="E63" s="68"/>
      <c r="F63" s="68"/>
      <c r="G63" s="68"/>
      <c r="H63" s="9"/>
      <c r="I63" s="6"/>
    </row>
    <row r="64" spans="1:9" s="7" customFormat="1">
      <c r="A64" s="4"/>
      <c r="B64" s="27" t="s">
        <v>124</v>
      </c>
      <c r="C64" s="27"/>
      <c r="D64" s="68">
        <v>2</v>
      </c>
      <c r="E64" s="68">
        <v>5.05</v>
      </c>
      <c r="F64" s="68"/>
      <c r="G64" s="68">
        <v>2.6</v>
      </c>
      <c r="H64" s="9">
        <f>G64*E64*D64</f>
        <v>26.26</v>
      </c>
      <c r="I64" s="6"/>
    </row>
    <row r="65" spans="1:9" s="7" customFormat="1">
      <c r="A65" s="4"/>
      <c r="B65" s="27" t="s">
        <v>125</v>
      </c>
      <c r="C65" s="27"/>
      <c r="D65" s="68">
        <v>2</v>
      </c>
      <c r="E65" s="68">
        <v>11.22</v>
      </c>
      <c r="F65" s="68"/>
      <c r="G65" s="68">
        <v>2.6</v>
      </c>
      <c r="H65" s="9">
        <f t="shared" ref="H65:H82" si="5">G65*E65*D65</f>
        <v>58.344000000000008</v>
      </c>
      <c r="I65" s="6"/>
    </row>
    <row r="66" spans="1:9" s="7" customFormat="1">
      <c r="A66" s="4"/>
      <c r="B66" s="27" t="s">
        <v>126</v>
      </c>
      <c r="C66" s="27"/>
      <c r="D66" s="68">
        <v>2</v>
      </c>
      <c r="E66" s="68">
        <v>5.0199999999999996</v>
      </c>
      <c r="F66" s="68"/>
      <c r="G66" s="68">
        <v>2.6</v>
      </c>
      <c r="H66" s="9">
        <f t="shared" si="5"/>
        <v>26.103999999999999</v>
      </c>
      <c r="I66" s="6"/>
    </row>
    <row r="67" spans="1:9" s="7" customFormat="1">
      <c r="A67" s="4"/>
      <c r="B67" s="27" t="s">
        <v>127</v>
      </c>
      <c r="C67" s="27"/>
      <c r="D67" s="68">
        <v>2</v>
      </c>
      <c r="E67" s="68">
        <f>2+1.3+0.23</f>
        <v>3.53</v>
      </c>
      <c r="F67" s="68"/>
      <c r="G67" s="68">
        <v>2.6</v>
      </c>
      <c r="H67" s="9">
        <f t="shared" si="5"/>
        <v>18.355999999999998</v>
      </c>
      <c r="I67" s="6"/>
    </row>
    <row r="68" spans="1:9" s="7" customFormat="1">
      <c r="A68" s="4"/>
      <c r="B68" s="84" t="s">
        <v>128</v>
      </c>
      <c r="C68" s="27"/>
      <c r="D68" s="68">
        <v>2</v>
      </c>
      <c r="E68" s="68">
        <v>2</v>
      </c>
      <c r="F68" s="68"/>
      <c r="G68" s="68">
        <v>2.6</v>
      </c>
      <c r="H68" s="9">
        <f t="shared" si="5"/>
        <v>10.4</v>
      </c>
      <c r="I68" s="6"/>
    </row>
    <row r="69" spans="1:9" s="7" customFormat="1">
      <c r="A69" s="4"/>
      <c r="B69" s="84" t="s">
        <v>129</v>
      </c>
      <c r="C69" s="27"/>
      <c r="D69" s="68">
        <v>2</v>
      </c>
      <c r="E69" s="68">
        <f>3+1.93+0.12</f>
        <v>5.05</v>
      </c>
      <c r="F69" s="68"/>
      <c r="G69" s="68">
        <v>2.6</v>
      </c>
      <c r="H69" s="9">
        <f t="shared" si="5"/>
        <v>26.26</v>
      </c>
      <c r="I69" s="6"/>
    </row>
    <row r="70" spans="1:9" s="7" customFormat="1">
      <c r="A70" s="4"/>
      <c r="B70" s="27" t="s">
        <v>130</v>
      </c>
      <c r="C70" s="27"/>
      <c r="D70" s="68">
        <v>2</v>
      </c>
      <c r="E70" s="68">
        <f>5.02+5.05+0.23</f>
        <v>10.3</v>
      </c>
      <c r="F70" s="68"/>
      <c r="G70" s="68">
        <v>2.6</v>
      </c>
      <c r="H70" s="9">
        <f t="shared" si="5"/>
        <v>53.56</v>
      </c>
      <c r="I70" s="6"/>
    </row>
    <row r="71" spans="1:9" s="7" customFormat="1">
      <c r="A71" s="4"/>
      <c r="B71" s="27"/>
      <c r="C71" s="27"/>
      <c r="D71" s="68">
        <v>2</v>
      </c>
      <c r="E71" s="68">
        <f>11.22+0.23+1.2+3.46+0.12</f>
        <v>16.23</v>
      </c>
      <c r="F71" s="68"/>
      <c r="G71" s="68">
        <v>2.6</v>
      </c>
      <c r="H71" s="9">
        <f t="shared" si="5"/>
        <v>84.396000000000001</v>
      </c>
      <c r="I71" s="6"/>
    </row>
    <row r="72" spans="1:9" s="7" customFormat="1">
      <c r="A72" s="4"/>
      <c r="B72" s="27" t="s">
        <v>67</v>
      </c>
      <c r="C72" s="27"/>
      <c r="D72" s="68"/>
      <c r="E72" s="68"/>
      <c r="F72" s="68"/>
      <c r="G72" s="68"/>
      <c r="H72" s="9"/>
      <c r="I72" s="6"/>
    </row>
    <row r="73" spans="1:9" s="7" customFormat="1">
      <c r="A73" s="4"/>
      <c r="B73" s="27" t="s">
        <v>132</v>
      </c>
      <c r="C73" s="27"/>
      <c r="D73" s="68">
        <v>18</v>
      </c>
      <c r="E73" s="68">
        <v>1</v>
      </c>
      <c r="F73" s="68"/>
      <c r="G73" s="68">
        <v>-1.5</v>
      </c>
      <c r="H73" s="9">
        <f t="shared" si="5"/>
        <v>-27</v>
      </c>
      <c r="I73" s="6"/>
    </row>
    <row r="74" spans="1:9" s="7" customFormat="1">
      <c r="A74" s="4"/>
      <c r="B74" s="27" t="s">
        <v>133</v>
      </c>
      <c r="C74" s="27"/>
      <c r="D74" s="68">
        <v>3</v>
      </c>
      <c r="E74" s="68">
        <v>0.9</v>
      </c>
      <c r="F74" s="68"/>
      <c r="G74" s="68">
        <v>-0.6</v>
      </c>
      <c r="H74" s="9">
        <f t="shared" si="5"/>
        <v>-1.62</v>
      </c>
      <c r="I74" s="6"/>
    </row>
    <row r="75" spans="1:9" s="7" customFormat="1" ht="17.25" customHeight="1">
      <c r="A75" s="4"/>
      <c r="B75" s="27" t="s">
        <v>137</v>
      </c>
      <c r="C75" s="27"/>
      <c r="D75" s="68">
        <v>2</v>
      </c>
      <c r="E75" s="68">
        <v>1</v>
      </c>
      <c r="F75" s="68"/>
      <c r="G75" s="68">
        <v>-2.1</v>
      </c>
      <c r="H75" s="9">
        <f t="shared" si="5"/>
        <v>-4.2</v>
      </c>
      <c r="I75" s="6"/>
    </row>
    <row r="76" spans="1:9" s="7" customFormat="1" ht="17.25" customHeight="1">
      <c r="A76" s="4"/>
      <c r="B76" s="27" t="s">
        <v>139</v>
      </c>
      <c r="C76" s="27"/>
      <c r="D76" s="68">
        <v>2</v>
      </c>
      <c r="E76" s="68">
        <v>0.8</v>
      </c>
      <c r="F76" s="68"/>
      <c r="G76" s="68">
        <v>-2.1</v>
      </c>
      <c r="H76" s="9">
        <f t="shared" si="5"/>
        <v>-3.3600000000000003</v>
      </c>
      <c r="I76" s="6"/>
    </row>
    <row r="77" spans="1:9" s="7" customFormat="1">
      <c r="A77" s="4"/>
      <c r="B77" s="26" t="s">
        <v>14</v>
      </c>
      <c r="C77" s="27"/>
      <c r="D77" s="68"/>
      <c r="E77" s="68"/>
      <c r="F77" s="68"/>
      <c r="G77" s="68"/>
      <c r="H77" s="9"/>
      <c r="I77" s="6"/>
    </row>
    <row r="78" spans="1:9" s="7" customFormat="1">
      <c r="A78" s="4"/>
      <c r="B78" s="27" t="s">
        <v>134</v>
      </c>
      <c r="C78" s="27"/>
      <c r="D78" s="68">
        <v>2</v>
      </c>
      <c r="E78" s="68">
        <v>11.95</v>
      </c>
      <c r="F78" s="68"/>
      <c r="G78" s="68">
        <v>2.6</v>
      </c>
      <c r="H78" s="9">
        <f t="shared" si="5"/>
        <v>62.14</v>
      </c>
      <c r="I78" s="6"/>
    </row>
    <row r="79" spans="1:9" s="7" customFormat="1">
      <c r="A79" s="4"/>
      <c r="B79" s="27" t="s">
        <v>135</v>
      </c>
      <c r="C79" s="27"/>
      <c r="D79" s="68">
        <v>2</v>
      </c>
      <c r="E79" s="68">
        <v>4.05</v>
      </c>
      <c r="F79" s="68"/>
      <c r="G79" s="68">
        <v>2.6</v>
      </c>
      <c r="H79" s="9">
        <f t="shared" si="5"/>
        <v>21.06</v>
      </c>
      <c r="I79" s="6"/>
    </row>
    <row r="80" spans="1:9" s="7" customFormat="1">
      <c r="A80" s="4"/>
      <c r="B80" s="27" t="s">
        <v>136</v>
      </c>
      <c r="C80" s="27"/>
      <c r="D80" s="68">
        <v>2</v>
      </c>
      <c r="E80" s="68">
        <v>3.3</v>
      </c>
      <c r="F80" s="68"/>
      <c r="G80" s="68">
        <v>2.6</v>
      </c>
      <c r="H80" s="9">
        <f t="shared" si="5"/>
        <v>17.16</v>
      </c>
      <c r="I80" s="6"/>
    </row>
    <row r="81" spans="1:9" s="7" customFormat="1">
      <c r="A81" s="4"/>
      <c r="B81" s="27"/>
      <c r="C81" s="27"/>
      <c r="D81" s="68">
        <v>2</v>
      </c>
      <c r="E81" s="68">
        <v>2</v>
      </c>
      <c r="F81" s="68"/>
      <c r="G81" s="68">
        <v>2.6</v>
      </c>
      <c r="H81" s="9">
        <f t="shared" si="5"/>
        <v>10.4</v>
      </c>
      <c r="I81" s="6"/>
    </row>
    <row r="82" spans="1:9" s="7" customFormat="1">
      <c r="A82" s="4"/>
      <c r="B82" s="27"/>
      <c r="C82" s="27"/>
      <c r="D82" s="68">
        <v>2</v>
      </c>
      <c r="E82" s="68">
        <v>2</v>
      </c>
      <c r="F82" s="68"/>
      <c r="G82" s="68">
        <v>2.6</v>
      </c>
      <c r="H82" s="9">
        <f t="shared" si="5"/>
        <v>10.4</v>
      </c>
      <c r="I82" s="6"/>
    </row>
    <row r="83" spans="1:9" s="7" customFormat="1">
      <c r="A83" s="4"/>
      <c r="B83" s="27" t="s">
        <v>130</v>
      </c>
      <c r="C83" s="27"/>
      <c r="D83" s="68">
        <v>2</v>
      </c>
      <c r="E83" s="68">
        <f>5.02+5.05+0.23</f>
        <v>10.3</v>
      </c>
      <c r="F83" s="68"/>
      <c r="G83" s="68">
        <v>2.6</v>
      </c>
      <c r="H83" s="9">
        <f t="shared" ref="H83:H84" si="6">G83*E83*D83</f>
        <v>53.56</v>
      </c>
      <c r="I83" s="6"/>
    </row>
    <row r="84" spans="1:9" s="7" customFormat="1">
      <c r="A84" s="4"/>
      <c r="B84" s="27"/>
      <c r="C84" s="27"/>
      <c r="D84" s="68">
        <v>2</v>
      </c>
      <c r="E84" s="68">
        <f>11.22+0.23+1.2+3.46+0.12</f>
        <v>16.23</v>
      </c>
      <c r="F84" s="68"/>
      <c r="G84" s="68">
        <v>2.6</v>
      </c>
      <c r="H84" s="9">
        <f t="shared" si="6"/>
        <v>84.396000000000001</v>
      </c>
      <c r="I84" s="6"/>
    </row>
    <row r="85" spans="1:9" s="7" customFormat="1">
      <c r="A85" s="4"/>
      <c r="B85" s="27" t="s">
        <v>132</v>
      </c>
      <c r="C85" s="27"/>
      <c r="D85" s="68">
        <v>18</v>
      </c>
      <c r="E85" s="68">
        <v>1</v>
      </c>
      <c r="F85" s="68"/>
      <c r="G85" s="68">
        <v>-1.5</v>
      </c>
      <c r="H85" s="9">
        <f t="shared" ref="H85:H88" si="7">G85*E85*D85</f>
        <v>-27</v>
      </c>
      <c r="I85" s="6"/>
    </row>
    <row r="86" spans="1:9" s="7" customFormat="1">
      <c r="A86" s="4"/>
      <c r="B86" s="27" t="s">
        <v>138</v>
      </c>
      <c r="C86" s="27"/>
      <c r="D86" s="68">
        <v>2</v>
      </c>
      <c r="E86" s="68">
        <v>0.8</v>
      </c>
      <c r="F86" s="68"/>
      <c r="G86" s="68">
        <v>-2.1</v>
      </c>
      <c r="H86" s="9">
        <f t="shared" si="7"/>
        <v>-3.3600000000000003</v>
      </c>
      <c r="I86" s="6"/>
    </row>
    <row r="87" spans="1:9" s="7" customFormat="1">
      <c r="A87" s="4"/>
      <c r="B87" s="27"/>
      <c r="C87" s="27"/>
      <c r="D87" s="68"/>
      <c r="E87" s="68"/>
      <c r="F87" s="68"/>
      <c r="G87" s="68"/>
      <c r="H87" s="9">
        <f t="shared" si="7"/>
        <v>0</v>
      </c>
      <c r="I87" s="6"/>
    </row>
    <row r="88" spans="1:9" s="7" customFormat="1">
      <c r="A88" s="4"/>
      <c r="B88" s="27" t="s">
        <v>140</v>
      </c>
      <c r="C88" s="27"/>
      <c r="D88" s="68">
        <v>5</v>
      </c>
      <c r="E88" s="68">
        <f>0.23*3</f>
        <v>0.69000000000000006</v>
      </c>
      <c r="F88" s="68"/>
      <c r="G88" s="68">
        <v>2.6</v>
      </c>
      <c r="H88" s="9">
        <f t="shared" si="7"/>
        <v>8.9700000000000006</v>
      </c>
      <c r="I88" s="6"/>
    </row>
    <row r="89" spans="1:9" s="7" customFormat="1">
      <c r="A89" s="4"/>
      <c r="B89" s="27" t="s">
        <v>141</v>
      </c>
      <c r="C89" s="27"/>
      <c r="D89" s="68"/>
      <c r="E89" s="68"/>
      <c r="F89" s="68"/>
      <c r="G89" s="68"/>
      <c r="H89" s="9">
        <f>SUM(H64:H88)</f>
        <v>505.226</v>
      </c>
      <c r="I89" s="6"/>
    </row>
    <row r="90" spans="1:9" s="81" customFormat="1">
      <c r="A90" s="76"/>
      <c r="B90" s="82" t="s">
        <v>14</v>
      </c>
      <c r="C90" s="82"/>
      <c r="D90" s="83"/>
      <c r="E90" s="78"/>
      <c r="F90" s="83"/>
      <c r="G90" s="83"/>
      <c r="H90" s="85"/>
      <c r="I90" s="80"/>
    </row>
    <row r="91" spans="1:9" s="81" customFormat="1">
      <c r="A91" s="76"/>
      <c r="B91" s="77" t="s">
        <v>46</v>
      </c>
      <c r="C91" s="77"/>
      <c r="D91" s="78">
        <v>1</v>
      </c>
      <c r="E91" s="78">
        <v>1.9</v>
      </c>
      <c r="F91" s="78"/>
      <c r="G91" s="78">
        <v>2.6</v>
      </c>
      <c r="H91" s="79">
        <f t="shared" ref="H91:H96" si="8">G91*E91*D91</f>
        <v>4.9399999999999995</v>
      </c>
      <c r="I91" s="80"/>
    </row>
    <row r="92" spans="1:9" s="81" customFormat="1">
      <c r="A92" s="76"/>
      <c r="B92" s="77"/>
      <c r="C92" s="77"/>
      <c r="D92" s="78">
        <v>2</v>
      </c>
      <c r="E92" s="78">
        <v>5.53</v>
      </c>
      <c r="F92" s="78"/>
      <c r="G92" s="78">
        <v>2.6</v>
      </c>
      <c r="H92" s="79">
        <f t="shared" si="8"/>
        <v>28.756000000000004</v>
      </c>
      <c r="I92" s="80"/>
    </row>
    <row r="93" spans="1:9" s="81" customFormat="1">
      <c r="A93" s="76"/>
      <c r="B93" s="77" t="s">
        <v>22</v>
      </c>
      <c r="C93" s="77"/>
      <c r="D93" s="78">
        <v>2</v>
      </c>
      <c r="E93" s="78">
        <v>11.95</v>
      </c>
      <c r="F93" s="78"/>
      <c r="G93" s="78">
        <v>2.6</v>
      </c>
      <c r="H93" s="79">
        <f t="shared" si="8"/>
        <v>62.14</v>
      </c>
      <c r="I93" s="80"/>
    </row>
    <row r="94" spans="1:9" s="81" customFormat="1">
      <c r="A94" s="76"/>
      <c r="B94" s="77"/>
      <c r="C94" s="77"/>
      <c r="D94" s="78">
        <v>2</v>
      </c>
      <c r="E94" s="78">
        <v>5.3</v>
      </c>
      <c r="F94" s="78"/>
      <c r="G94" s="78">
        <v>2.6</v>
      </c>
      <c r="H94" s="79">
        <f t="shared" si="8"/>
        <v>27.56</v>
      </c>
      <c r="I94" s="80"/>
    </row>
    <row r="95" spans="1:9" s="81" customFormat="1">
      <c r="A95" s="76"/>
      <c r="B95" s="77" t="s">
        <v>24</v>
      </c>
      <c r="C95" s="77"/>
      <c r="D95" s="78">
        <v>2</v>
      </c>
      <c r="E95" s="78">
        <v>11.23</v>
      </c>
      <c r="F95" s="78"/>
      <c r="G95" s="78">
        <v>2.6</v>
      </c>
      <c r="H95" s="79">
        <f t="shared" si="8"/>
        <v>58.396000000000001</v>
      </c>
      <c r="I95" s="80"/>
    </row>
    <row r="96" spans="1:9" s="81" customFormat="1">
      <c r="A96" s="76"/>
      <c r="B96" s="77"/>
      <c r="C96" s="77"/>
      <c r="D96" s="78">
        <v>2</v>
      </c>
      <c r="E96" s="78">
        <v>5.22</v>
      </c>
      <c r="F96" s="78"/>
      <c r="G96" s="78">
        <v>2.6</v>
      </c>
      <c r="H96" s="79">
        <f t="shared" si="8"/>
        <v>27.143999999999998</v>
      </c>
      <c r="I96" s="80"/>
    </row>
    <row r="97" spans="1:9" s="81" customFormat="1">
      <c r="A97" s="76"/>
      <c r="B97" s="77" t="s">
        <v>38</v>
      </c>
      <c r="C97" s="77"/>
      <c r="D97" s="78">
        <v>2</v>
      </c>
      <c r="E97" s="78">
        <v>4.78</v>
      </c>
      <c r="F97" s="78"/>
      <c r="G97" s="78">
        <v>2.6</v>
      </c>
      <c r="H97" s="79">
        <f t="shared" ref="H97:H114" si="9">G97*E97*D97</f>
        <v>24.856000000000002</v>
      </c>
      <c r="I97" s="80"/>
    </row>
    <row r="98" spans="1:9" s="81" customFormat="1">
      <c r="A98" s="76"/>
      <c r="B98" s="82"/>
      <c r="C98" s="82"/>
      <c r="D98" s="78">
        <v>2</v>
      </c>
      <c r="E98" s="78">
        <v>2.3199999999999998</v>
      </c>
      <c r="F98" s="78"/>
      <c r="G98" s="78">
        <v>2.6</v>
      </c>
      <c r="H98" s="79">
        <f t="shared" si="9"/>
        <v>12.064</v>
      </c>
      <c r="I98" s="80"/>
    </row>
    <row r="99" spans="1:9" s="81" customFormat="1">
      <c r="A99" s="76"/>
      <c r="B99" s="77" t="s">
        <v>43</v>
      </c>
      <c r="C99" s="77"/>
      <c r="D99" s="78">
        <v>2</v>
      </c>
      <c r="E99" s="78">
        <v>1.3</v>
      </c>
      <c r="F99" s="78"/>
      <c r="G99" s="78">
        <v>2.6</v>
      </c>
      <c r="H99" s="79">
        <f t="shared" si="9"/>
        <v>6.7600000000000007</v>
      </c>
      <c r="I99" s="80"/>
    </row>
    <row r="100" spans="1:9" s="81" customFormat="1">
      <c r="A100" s="76"/>
      <c r="B100" s="82"/>
      <c r="C100" s="82"/>
      <c r="D100" s="78">
        <v>2</v>
      </c>
      <c r="E100" s="78">
        <v>2</v>
      </c>
      <c r="F100" s="83"/>
      <c r="G100" s="78">
        <v>2.6</v>
      </c>
      <c r="H100" s="79">
        <f t="shared" si="9"/>
        <v>10.4</v>
      </c>
      <c r="I100" s="80"/>
    </row>
    <row r="101" spans="1:9" s="81" customFormat="1">
      <c r="A101" s="76"/>
      <c r="B101" s="77" t="s">
        <v>44</v>
      </c>
      <c r="C101" s="77"/>
      <c r="D101" s="78">
        <v>2</v>
      </c>
      <c r="E101" s="78">
        <v>1.5</v>
      </c>
      <c r="F101" s="83"/>
      <c r="G101" s="78">
        <v>2.6</v>
      </c>
      <c r="H101" s="79">
        <f t="shared" si="9"/>
        <v>7.8000000000000007</v>
      </c>
      <c r="I101" s="80"/>
    </row>
    <row r="102" spans="1:9" s="81" customFormat="1">
      <c r="A102" s="76"/>
      <c r="B102" s="82"/>
      <c r="C102" s="82"/>
      <c r="D102" s="78">
        <v>2</v>
      </c>
      <c r="E102" s="78">
        <v>2</v>
      </c>
      <c r="F102" s="83"/>
      <c r="G102" s="78">
        <v>2.6</v>
      </c>
      <c r="H102" s="79">
        <f t="shared" si="9"/>
        <v>10.4</v>
      </c>
      <c r="I102" s="80"/>
    </row>
    <row r="103" spans="1:9" s="81" customFormat="1">
      <c r="A103" s="76"/>
      <c r="B103" s="77" t="s">
        <v>45</v>
      </c>
      <c r="C103" s="77"/>
      <c r="D103" s="78">
        <v>2</v>
      </c>
      <c r="E103" s="78">
        <v>5.05</v>
      </c>
      <c r="F103" s="78"/>
      <c r="G103" s="78">
        <v>2.6</v>
      </c>
      <c r="H103" s="79">
        <f t="shared" si="9"/>
        <v>26.26</v>
      </c>
      <c r="I103" s="80"/>
    </row>
    <row r="104" spans="1:9" s="81" customFormat="1">
      <c r="A104" s="76"/>
      <c r="B104" s="77"/>
      <c r="C104" s="77"/>
      <c r="D104" s="78">
        <v>2</v>
      </c>
      <c r="E104" s="78">
        <v>1.98</v>
      </c>
      <c r="F104" s="78"/>
      <c r="G104" s="78">
        <v>2.6</v>
      </c>
      <c r="H104" s="79">
        <f t="shared" si="9"/>
        <v>10.295999999999999</v>
      </c>
      <c r="I104" s="80"/>
    </row>
    <row r="105" spans="1:9" s="81" customFormat="1">
      <c r="A105" s="76"/>
      <c r="B105" s="82" t="s">
        <v>47</v>
      </c>
      <c r="C105" s="82"/>
      <c r="D105" s="83"/>
      <c r="E105" s="83"/>
      <c r="F105" s="83"/>
      <c r="G105" s="83"/>
      <c r="H105" s="85"/>
      <c r="I105" s="80"/>
    </row>
    <row r="106" spans="1:9" s="81" customFormat="1">
      <c r="A106" s="76"/>
      <c r="B106" s="77" t="s">
        <v>48</v>
      </c>
      <c r="C106" s="77"/>
      <c r="D106" s="78">
        <v>1</v>
      </c>
      <c r="E106" s="78">
        <v>13.97</v>
      </c>
      <c r="F106" s="78"/>
      <c r="G106" s="78">
        <v>1.2</v>
      </c>
      <c r="H106" s="79">
        <f t="shared" si="9"/>
        <v>16.763999999999999</v>
      </c>
      <c r="I106" s="80"/>
    </row>
    <row r="107" spans="1:9" s="81" customFormat="1">
      <c r="A107" s="76"/>
      <c r="B107" s="82"/>
      <c r="C107" s="82"/>
      <c r="D107" s="78">
        <v>1</v>
      </c>
      <c r="E107" s="78">
        <v>11.23</v>
      </c>
      <c r="F107" s="78"/>
      <c r="G107" s="78">
        <v>1.2</v>
      </c>
      <c r="H107" s="79">
        <f t="shared" si="9"/>
        <v>13.476000000000001</v>
      </c>
      <c r="I107" s="80"/>
    </row>
    <row r="108" spans="1:9" s="81" customFormat="1">
      <c r="A108" s="76"/>
      <c r="B108" s="82"/>
      <c r="C108" s="82"/>
      <c r="D108" s="78">
        <v>2</v>
      </c>
      <c r="E108" s="78">
        <v>10.75</v>
      </c>
      <c r="F108" s="78"/>
      <c r="G108" s="78">
        <v>1.2</v>
      </c>
      <c r="H108" s="79">
        <f t="shared" si="9"/>
        <v>25.8</v>
      </c>
      <c r="I108" s="80"/>
    </row>
    <row r="109" spans="1:9" s="81" customFormat="1">
      <c r="A109" s="76"/>
      <c r="B109" s="77" t="s">
        <v>49</v>
      </c>
      <c r="C109" s="77"/>
      <c r="D109" s="78">
        <v>2</v>
      </c>
      <c r="E109" s="78">
        <v>4.7699999999999996</v>
      </c>
      <c r="F109" s="78"/>
      <c r="G109" s="78">
        <v>1.2</v>
      </c>
      <c r="H109" s="79">
        <f t="shared" si="9"/>
        <v>11.447999999999999</v>
      </c>
      <c r="I109" s="80"/>
    </row>
    <row r="110" spans="1:9" s="81" customFormat="1">
      <c r="A110" s="76"/>
      <c r="B110" s="82"/>
      <c r="C110" s="82"/>
      <c r="D110" s="78">
        <v>2</v>
      </c>
      <c r="E110" s="78">
        <v>2.85</v>
      </c>
      <c r="F110" s="78"/>
      <c r="G110" s="78">
        <v>1.2</v>
      </c>
      <c r="H110" s="79">
        <f t="shared" si="9"/>
        <v>6.84</v>
      </c>
      <c r="I110" s="80"/>
    </row>
    <row r="111" spans="1:9" s="81" customFormat="1">
      <c r="A111" s="76"/>
      <c r="B111" s="77" t="s">
        <v>50</v>
      </c>
      <c r="C111" s="77"/>
      <c r="D111" s="78">
        <v>2</v>
      </c>
      <c r="E111" s="78">
        <v>2.5</v>
      </c>
      <c r="F111" s="83"/>
      <c r="G111" s="78">
        <v>1.2</v>
      </c>
      <c r="H111" s="79">
        <f t="shared" si="9"/>
        <v>6</v>
      </c>
      <c r="I111" s="80"/>
    </row>
    <row r="112" spans="1:9" s="81" customFormat="1">
      <c r="A112" s="76"/>
      <c r="B112" s="82"/>
      <c r="C112" s="82"/>
      <c r="D112" s="78">
        <v>2</v>
      </c>
      <c r="E112" s="78">
        <v>2.5499999999999998</v>
      </c>
      <c r="F112" s="83"/>
      <c r="G112" s="78">
        <v>1.2</v>
      </c>
      <c r="H112" s="79">
        <f t="shared" si="9"/>
        <v>6.1199999999999992</v>
      </c>
      <c r="I112" s="80"/>
    </row>
    <row r="113" spans="1:11" s="81" customFormat="1">
      <c r="A113" s="76"/>
      <c r="B113" s="77" t="s">
        <v>45</v>
      </c>
      <c r="C113" s="77"/>
      <c r="D113" s="78">
        <v>2</v>
      </c>
      <c r="E113" s="78">
        <v>1.98</v>
      </c>
      <c r="F113" s="83"/>
      <c r="G113" s="78">
        <v>1.2</v>
      </c>
      <c r="H113" s="79">
        <f t="shared" si="9"/>
        <v>4.7519999999999998</v>
      </c>
      <c r="I113" s="80"/>
    </row>
    <row r="114" spans="1:11" s="81" customFormat="1">
      <c r="A114" s="76"/>
      <c r="B114" s="82"/>
      <c r="C114" s="82"/>
      <c r="D114" s="78">
        <v>2</v>
      </c>
      <c r="E114" s="78">
        <v>5.05</v>
      </c>
      <c r="F114" s="83"/>
      <c r="G114" s="78">
        <v>1.2</v>
      </c>
      <c r="H114" s="79">
        <f t="shared" si="9"/>
        <v>12.12</v>
      </c>
      <c r="I114" s="80"/>
    </row>
    <row r="115" spans="1:11" s="81" customFormat="1">
      <c r="A115" s="76"/>
      <c r="B115" s="82" t="s">
        <v>17</v>
      </c>
      <c r="C115" s="82"/>
      <c r="D115" s="83"/>
      <c r="E115" s="83"/>
      <c r="F115" s="83"/>
      <c r="G115" s="83"/>
      <c r="H115" s="85">
        <f>SUM(H43:H114)</f>
        <v>1774.0679999999995</v>
      </c>
      <c r="I115" s="80"/>
      <c r="K115" s="81">
        <f>3.2-0.6</f>
        <v>2.6</v>
      </c>
    </row>
    <row r="116" spans="1:11" s="81" customFormat="1">
      <c r="A116" s="76"/>
      <c r="B116" s="82" t="s">
        <v>67</v>
      </c>
      <c r="C116" s="82"/>
      <c r="D116" s="83"/>
      <c r="E116" s="83"/>
      <c r="F116" s="83"/>
      <c r="G116" s="83"/>
      <c r="H116" s="85"/>
      <c r="I116" s="80"/>
    </row>
    <row r="117" spans="1:11" s="81" customFormat="1">
      <c r="A117" s="76"/>
      <c r="B117" s="86" t="s">
        <v>55</v>
      </c>
      <c r="C117" s="86"/>
      <c r="D117" s="78"/>
      <c r="E117" s="78"/>
      <c r="F117" s="78"/>
      <c r="G117" s="83"/>
      <c r="H117" s="85"/>
      <c r="I117" s="80"/>
    </row>
    <row r="118" spans="1:11" s="81" customFormat="1">
      <c r="A118" s="76"/>
      <c r="B118" s="86" t="s">
        <v>60</v>
      </c>
      <c r="C118" s="86"/>
      <c r="D118" s="78"/>
      <c r="E118" s="78"/>
      <c r="F118" s="78"/>
      <c r="G118" s="83"/>
      <c r="H118" s="85"/>
      <c r="I118" s="80"/>
    </row>
    <row r="119" spans="1:11" s="81" customFormat="1">
      <c r="A119" s="76"/>
      <c r="B119" s="86" t="s">
        <v>62</v>
      </c>
      <c r="C119" s="86"/>
      <c r="D119" s="78">
        <v>4</v>
      </c>
      <c r="E119" s="87">
        <v>1</v>
      </c>
      <c r="F119" s="80"/>
      <c r="G119" s="87">
        <v>2</v>
      </c>
      <c r="H119" s="85">
        <f>G119*E119*D119</f>
        <v>8</v>
      </c>
      <c r="I119" s="80"/>
    </row>
    <row r="120" spans="1:11" s="81" customFormat="1">
      <c r="A120" s="76"/>
      <c r="B120" s="86" t="s">
        <v>63</v>
      </c>
      <c r="C120" s="86"/>
      <c r="D120" s="78">
        <v>2</v>
      </c>
      <c r="E120" s="87">
        <v>0.8</v>
      </c>
      <c r="F120" s="80"/>
      <c r="G120" s="87">
        <v>2</v>
      </c>
      <c r="H120" s="85">
        <f>G120*E120*D120</f>
        <v>3.2</v>
      </c>
      <c r="I120" s="80"/>
    </row>
    <row r="121" spans="1:11" s="81" customFormat="1">
      <c r="A121" s="76"/>
      <c r="B121" s="86" t="s">
        <v>60</v>
      </c>
      <c r="C121" s="86"/>
      <c r="D121" s="78"/>
      <c r="E121" s="87"/>
      <c r="F121" s="80"/>
      <c r="G121" s="87"/>
      <c r="H121" s="85"/>
      <c r="I121" s="80"/>
    </row>
    <row r="122" spans="1:11" s="81" customFormat="1">
      <c r="A122" s="76"/>
      <c r="B122" s="86" t="s">
        <v>62</v>
      </c>
      <c r="C122" s="86"/>
      <c r="D122" s="78">
        <v>3</v>
      </c>
      <c r="E122" s="87">
        <v>1</v>
      </c>
      <c r="F122" s="80"/>
      <c r="G122" s="87">
        <v>2</v>
      </c>
      <c r="H122" s="85">
        <f>G122*E122*D122</f>
        <v>6</v>
      </c>
      <c r="I122" s="80"/>
    </row>
    <row r="123" spans="1:11" s="81" customFormat="1">
      <c r="A123" s="76"/>
      <c r="B123" s="86" t="s">
        <v>63</v>
      </c>
      <c r="C123" s="86"/>
      <c r="D123" s="78">
        <v>2</v>
      </c>
      <c r="E123" s="87">
        <v>0.8</v>
      </c>
      <c r="F123" s="80"/>
      <c r="G123" s="87">
        <v>2</v>
      </c>
      <c r="H123" s="85">
        <f>G123*E123*D123</f>
        <v>3.2</v>
      </c>
      <c r="I123" s="80"/>
    </row>
    <row r="124" spans="1:11" s="81" customFormat="1">
      <c r="A124" s="76"/>
      <c r="B124" s="82" t="s">
        <v>47</v>
      </c>
      <c r="C124" s="82"/>
      <c r="D124" s="83"/>
      <c r="E124" s="83"/>
      <c r="F124" s="80"/>
      <c r="G124" s="83"/>
      <c r="H124" s="85"/>
      <c r="I124" s="80"/>
    </row>
    <row r="125" spans="1:11" s="81" customFormat="1">
      <c r="A125" s="76"/>
      <c r="B125" s="86" t="s">
        <v>63</v>
      </c>
      <c r="C125" s="86"/>
      <c r="D125" s="78">
        <v>5</v>
      </c>
      <c r="E125" s="87">
        <v>0.8</v>
      </c>
      <c r="F125" s="80"/>
      <c r="G125" s="87">
        <v>2</v>
      </c>
      <c r="H125" s="85">
        <f>G125*E125*D125</f>
        <v>8</v>
      </c>
      <c r="I125" s="80"/>
    </row>
    <row r="126" spans="1:11" s="81" customFormat="1">
      <c r="A126" s="76"/>
      <c r="B126" s="86" t="s">
        <v>107</v>
      </c>
      <c r="C126" s="86"/>
      <c r="D126" s="78"/>
      <c r="E126" s="87"/>
      <c r="F126" s="87"/>
      <c r="G126" s="83"/>
      <c r="H126" s="85"/>
      <c r="I126" s="80"/>
    </row>
    <row r="127" spans="1:11" s="81" customFormat="1">
      <c r="A127" s="76"/>
      <c r="B127" s="86" t="s">
        <v>108</v>
      </c>
      <c r="C127" s="86"/>
      <c r="D127" s="78"/>
      <c r="E127" s="87"/>
      <c r="F127" s="87"/>
      <c r="G127" s="83"/>
      <c r="H127" s="85"/>
      <c r="I127" s="80"/>
    </row>
    <row r="128" spans="1:11" s="81" customFormat="1">
      <c r="A128" s="76"/>
      <c r="C128" s="86">
        <v>2</v>
      </c>
      <c r="D128" s="78">
        <v>2</v>
      </c>
      <c r="E128" s="87">
        <v>16.7</v>
      </c>
      <c r="F128" s="87"/>
      <c r="G128" s="83">
        <v>3.2</v>
      </c>
      <c r="H128" s="85">
        <f>G128*E128*D128*C128</f>
        <v>213.76</v>
      </c>
      <c r="I128" s="80"/>
    </row>
    <row r="129" spans="1:9" s="81" customFormat="1" ht="17.25" customHeight="1">
      <c r="A129" s="76"/>
      <c r="B129" s="86"/>
      <c r="C129" s="86">
        <v>2</v>
      </c>
      <c r="D129" s="78">
        <v>2</v>
      </c>
      <c r="E129" s="87">
        <v>11.51</v>
      </c>
      <c r="F129" s="87"/>
      <c r="G129" s="83">
        <v>3.2</v>
      </c>
      <c r="H129" s="85">
        <f>G129*E129*D129*C129</f>
        <v>147.328</v>
      </c>
      <c r="I129" s="80"/>
    </row>
    <row r="130" spans="1:9" s="89" customFormat="1">
      <c r="A130" s="88"/>
      <c r="B130" s="86" t="s">
        <v>64</v>
      </c>
      <c r="C130" s="86">
        <v>2</v>
      </c>
      <c r="D130" s="86">
        <v>4</v>
      </c>
      <c r="E130" s="79">
        <v>1.05</v>
      </c>
      <c r="F130" s="78">
        <v>0.5</v>
      </c>
      <c r="G130" s="79">
        <v>1.35</v>
      </c>
      <c r="H130" s="85">
        <f>-G130*E130*D130*C130*F130</f>
        <v>-5.6700000000000008</v>
      </c>
      <c r="I130" s="86"/>
    </row>
    <row r="131" spans="1:9" s="89" customFormat="1">
      <c r="A131" s="88"/>
      <c r="B131" s="86" t="s">
        <v>65</v>
      </c>
      <c r="C131" s="86">
        <v>2</v>
      </c>
      <c r="D131" s="86">
        <v>11</v>
      </c>
      <c r="E131" s="79">
        <v>1.2</v>
      </c>
      <c r="F131" s="78">
        <v>0.5</v>
      </c>
      <c r="G131" s="79">
        <v>1.35</v>
      </c>
      <c r="H131" s="85">
        <f t="shared" ref="H131:H132" si="10">-G131*E131*D131*C131*F131</f>
        <v>-17.82</v>
      </c>
      <c r="I131" s="86"/>
    </row>
    <row r="132" spans="1:9" s="89" customFormat="1">
      <c r="A132" s="88"/>
      <c r="B132" s="86" t="s">
        <v>66</v>
      </c>
      <c r="C132" s="86">
        <v>2</v>
      </c>
      <c r="D132" s="86">
        <v>2</v>
      </c>
      <c r="E132" s="79">
        <v>0.9</v>
      </c>
      <c r="F132" s="78">
        <v>0.5</v>
      </c>
      <c r="G132" s="79">
        <v>0.6</v>
      </c>
      <c r="H132" s="85">
        <f t="shared" si="10"/>
        <v>-1.08</v>
      </c>
      <c r="I132" s="86"/>
    </row>
    <row r="133" spans="1:9" s="81" customFormat="1">
      <c r="A133" s="76"/>
      <c r="B133" s="86" t="s">
        <v>71</v>
      </c>
      <c r="C133" s="86"/>
      <c r="D133" s="78"/>
      <c r="E133" s="87"/>
      <c r="F133" s="87"/>
      <c r="G133" s="83"/>
      <c r="H133" s="85">
        <f>SUM(H119:H132)</f>
        <v>364.91800000000001</v>
      </c>
      <c r="I133" s="80"/>
    </row>
    <row r="134" spans="1:9" s="81" customFormat="1">
      <c r="A134" s="76"/>
      <c r="B134" s="86" t="s">
        <v>72</v>
      </c>
      <c r="C134" s="86"/>
      <c r="D134" s="78"/>
      <c r="E134" s="87"/>
      <c r="F134" s="87"/>
      <c r="G134" s="83"/>
      <c r="H134" s="85">
        <f>H115-H133</f>
        <v>1409.1499999999996</v>
      </c>
      <c r="I134" s="80"/>
    </row>
    <row r="135" spans="1:9" s="81" customFormat="1">
      <c r="A135" s="76"/>
      <c r="B135" s="82" t="s">
        <v>19</v>
      </c>
      <c r="C135" s="82"/>
      <c r="D135" s="83"/>
      <c r="E135" s="83"/>
      <c r="F135" s="83"/>
      <c r="G135" s="83"/>
      <c r="H135" s="85">
        <v>400</v>
      </c>
      <c r="I135" s="80" t="s">
        <v>20</v>
      </c>
    </row>
    <row r="136" spans="1:9" s="7" customFormat="1" ht="51">
      <c r="A136" s="4">
        <v>4</v>
      </c>
      <c r="B136" s="19" t="s">
        <v>53</v>
      </c>
      <c r="C136" s="19"/>
      <c r="D136" s="21"/>
      <c r="E136" s="21"/>
      <c r="F136" s="21"/>
      <c r="G136" s="21"/>
      <c r="H136" s="28"/>
      <c r="I136" s="6"/>
    </row>
    <row r="137" spans="1:9" s="7" customFormat="1">
      <c r="A137" s="4"/>
      <c r="B137" s="27" t="s">
        <v>54</v>
      </c>
      <c r="C137" s="27"/>
      <c r="D137" s="21"/>
      <c r="E137" s="21"/>
      <c r="F137" s="21"/>
      <c r="G137" s="21"/>
      <c r="H137" s="28">
        <f>H135</f>
        <v>400</v>
      </c>
      <c r="I137" s="6" t="s">
        <v>20</v>
      </c>
    </row>
    <row r="138" spans="1:9" s="44" customFormat="1" ht="51">
      <c r="A138" s="39">
        <v>5</v>
      </c>
      <c r="B138" s="19" t="s">
        <v>111</v>
      </c>
      <c r="C138" s="34"/>
      <c r="D138" s="41"/>
      <c r="E138" s="41"/>
      <c r="F138" s="41"/>
      <c r="G138" s="41"/>
      <c r="H138" s="42"/>
      <c r="I138" s="43"/>
    </row>
    <row r="139" spans="1:9" s="44" customFormat="1">
      <c r="A139" s="39"/>
      <c r="B139" s="37" t="s">
        <v>108</v>
      </c>
      <c r="C139" s="37"/>
      <c r="D139" s="35"/>
      <c r="E139" s="40"/>
      <c r="F139" s="40"/>
      <c r="G139" s="41"/>
      <c r="H139" s="42"/>
      <c r="I139" s="43"/>
    </row>
    <row r="140" spans="1:9" s="44" customFormat="1">
      <c r="A140" s="39"/>
      <c r="C140" s="37">
        <v>2</v>
      </c>
      <c r="D140" s="35">
        <v>2</v>
      </c>
      <c r="E140" s="40">
        <v>16.7</v>
      </c>
      <c r="F140" s="40"/>
      <c r="G140" s="41">
        <v>3.2</v>
      </c>
      <c r="H140" s="42">
        <f>G140*E140*D140*C140</f>
        <v>213.76</v>
      </c>
      <c r="I140" s="43"/>
    </row>
    <row r="141" spans="1:9" s="44" customFormat="1">
      <c r="A141" s="39"/>
      <c r="B141" s="37"/>
      <c r="C141" s="37">
        <v>2</v>
      </c>
      <c r="D141" s="35">
        <v>2</v>
      </c>
      <c r="E141" s="40">
        <v>11.51</v>
      </c>
      <c r="F141" s="40"/>
      <c r="G141" s="41">
        <v>3.2</v>
      </c>
      <c r="H141" s="42">
        <f>G141*E141*D141*C141</f>
        <v>147.328</v>
      </c>
      <c r="I141" s="43"/>
    </row>
    <row r="142" spans="1:9" s="44" customFormat="1">
      <c r="A142" s="39"/>
      <c r="B142" s="43" t="s">
        <v>17</v>
      </c>
      <c r="C142" s="43"/>
      <c r="D142" s="41"/>
      <c r="E142" s="45"/>
      <c r="F142" s="45"/>
      <c r="G142" s="41"/>
      <c r="H142" s="42">
        <f>SUM(H140:H141)</f>
        <v>361.08799999999997</v>
      </c>
      <c r="I142" s="43"/>
    </row>
    <row r="143" spans="1:9" s="38" customFormat="1">
      <c r="A143" s="33"/>
      <c r="B143" s="43" t="s">
        <v>110</v>
      </c>
      <c r="C143" s="37"/>
      <c r="D143" s="35"/>
      <c r="E143" s="40"/>
      <c r="F143" s="40"/>
      <c r="G143" s="35"/>
      <c r="H143" s="36"/>
      <c r="I143" s="37"/>
    </row>
    <row r="144" spans="1:9" s="38" customFormat="1">
      <c r="A144" s="33"/>
      <c r="B144" s="37" t="s">
        <v>64</v>
      </c>
      <c r="C144" s="37">
        <v>2</v>
      </c>
      <c r="D144" s="37">
        <v>4</v>
      </c>
      <c r="E144" s="36">
        <v>1.05</v>
      </c>
      <c r="F144" s="35">
        <v>0.5</v>
      </c>
      <c r="G144" s="36">
        <v>1.35</v>
      </c>
      <c r="H144" s="36">
        <f>G144*E144*D144*C144*F144</f>
        <v>5.6700000000000008</v>
      </c>
      <c r="I144" s="37"/>
    </row>
    <row r="145" spans="1:11" s="38" customFormat="1">
      <c r="A145" s="33"/>
      <c r="B145" s="37" t="s">
        <v>65</v>
      </c>
      <c r="C145" s="37">
        <v>2</v>
      </c>
      <c r="D145" s="37">
        <v>11</v>
      </c>
      <c r="E145" s="36">
        <v>1.2</v>
      </c>
      <c r="F145" s="35">
        <v>0.5</v>
      </c>
      <c r="G145" s="36">
        <v>1.35</v>
      </c>
      <c r="H145" s="36">
        <f t="shared" ref="H145:H146" si="11">G145*E145*D145*C145*F145</f>
        <v>17.82</v>
      </c>
      <c r="I145" s="37"/>
    </row>
    <row r="146" spans="1:11" s="38" customFormat="1">
      <c r="A146" s="33"/>
      <c r="B146" s="37" t="s">
        <v>66</v>
      </c>
      <c r="C146" s="37">
        <v>2</v>
      </c>
      <c r="D146" s="37">
        <v>2</v>
      </c>
      <c r="E146" s="36">
        <v>0.9</v>
      </c>
      <c r="F146" s="35">
        <v>0.5</v>
      </c>
      <c r="G146" s="36">
        <v>0.6</v>
      </c>
      <c r="H146" s="36">
        <f t="shared" si="11"/>
        <v>1.08</v>
      </c>
      <c r="I146" s="37"/>
    </row>
    <row r="147" spans="1:11" s="7" customFormat="1">
      <c r="A147" s="4"/>
      <c r="B147" s="26" t="s">
        <v>17</v>
      </c>
      <c r="C147" s="26"/>
      <c r="D147" s="68"/>
      <c r="E147" s="67"/>
      <c r="F147" s="67"/>
      <c r="G147" s="68"/>
      <c r="H147" s="28">
        <f>SUM(H144:H146)</f>
        <v>24.57</v>
      </c>
      <c r="I147" s="6"/>
    </row>
    <row r="148" spans="1:11" s="7" customFormat="1">
      <c r="A148" s="4"/>
      <c r="B148" s="26" t="s">
        <v>70</v>
      </c>
      <c r="C148" s="26"/>
      <c r="D148" s="68"/>
      <c r="E148" s="67"/>
      <c r="F148" s="67"/>
      <c r="G148" s="68"/>
      <c r="H148" s="28">
        <f>H142-H147</f>
        <v>336.51799999999997</v>
      </c>
      <c r="I148" s="6"/>
    </row>
    <row r="149" spans="1:11" s="7" customFormat="1">
      <c r="A149" s="4"/>
      <c r="B149" s="26" t="s">
        <v>19</v>
      </c>
      <c r="C149" s="26"/>
      <c r="D149" s="21"/>
      <c r="E149" s="21"/>
      <c r="F149" s="21"/>
      <c r="G149" s="21"/>
      <c r="H149" s="28">
        <v>340</v>
      </c>
      <c r="I149" s="6" t="s">
        <v>20</v>
      </c>
    </row>
    <row r="150" spans="1:11" s="44" customFormat="1" ht="63.75">
      <c r="A150" s="39">
        <v>6</v>
      </c>
      <c r="B150" s="19" t="s">
        <v>112</v>
      </c>
      <c r="C150" s="19"/>
      <c r="D150" s="41"/>
      <c r="E150" s="41"/>
      <c r="F150" s="41"/>
      <c r="G150" s="41"/>
      <c r="H150" s="42"/>
      <c r="I150" s="43"/>
    </row>
    <row r="151" spans="1:11" s="7" customFormat="1">
      <c r="A151" s="4"/>
      <c r="B151" s="26" t="s">
        <v>109</v>
      </c>
      <c r="C151" s="26"/>
      <c r="D151" s="68">
        <v>2</v>
      </c>
      <c r="E151" s="68">
        <v>16.73</v>
      </c>
      <c r="F151" s="68"/>
      <c r="G151" s="68">
        <v>7.8</v>
      </c>
      <c r="H151" s="9">
        <f t="shared" ref="H151:H152" si="12">G151*E151*D151</f>
        <v>260.988</v>
      </c>
      <c r="I151" s="6"/>
      <c r="K151" s="7">
        <f>(3.2*2)+0.2+1.2</f>
        <v>7.8000000000000007</v>
      </c>
    </row>
    <row r="152" spans="1:11" s="7" customFormat="1">
      <c r="A152" s="4"/>
      <c r="B152" s="26"/>
      <c r="C152" s="26"/>
      <c r="D152" s="68">
        <v>2</v>
      </c>
      <c r="E152" s="68">
        <v>11.51</v>
      </c>
      <c r="F152" s="68"/>
      <c r="G152" s="68">
        <v>7.8</v>
      </c>
      <c r="H152" s="9">
        <f t="shared" si="12"/>
        <v>179.55599999999998</v>
      </c>
      <c r="I152" s="6"/>
    </row>
    <row r="153" spans="1:11" s="7" customFormat="1">
      <c r="A153" s="4"/>
      <c r="B153" s="26" t="s">
        <v>17</v>
      </c>
      <c r="C153" s="26"/>
      <c r="D153" s="21"/>
      <c r="E153" s="21"/>
      <c r="F153" s="21"/>
      <c r="G153" s="21"/>
      <c r="H153" s="28">
        <f>SUM(H151:H152)</f>
        <v>440.54399999999998</v>
      </c>
      <c r="I153" s="6"/>
      <c r="K153" s="7">
        <f>3.2-0.6</f>
        <v>2.6</v>
      </c>
    </row>
    <row r="154" spans="1:11" s="7" customFormat="1">
      <c r="A154" s="4"/>
      <c r="B154" s="26" t="s">
        <v>67</v>
      </c>
      <c r="C154" s="26"/>
      <c r="D154" s="68"/>
      <c r="E154" s="68"/>
      <c r="F154" s="68"/>
      <c r="G154" s="68"/>
      <c r="H154" s="9"/>
      <c r="I154" s="6"/>
    </row>
    <row r="155" spans="1:11" s="7" customFormat="1">
      <c r="A155" s="4"/>
      <c r="B155" s="8" t="s">
        <v>5</v>
      </c>
      <c r="C155" s="8"/>
      <c r="D155" s="68"/>
      <c r="E155" s="67"/>
      <c r="F155" s="67"/>
      <c r="G155" s="68"/>
      <c r="H155" s="9"/>
      <c r="I155" s="6"/>
    </row>
    <row r="156" spans="1:11" s="7" customFormat="1">
      <c r="A156" s="4"/>
      <c r="B156" s="8" t="s">
        <v>61</v>
      </c>
      <c r="C156" s="8"/>
      <c r="D156" s="68">
        <v>1</v>
      </c>
      <c r="E156" s="67">
        <v>1.35</v>
      </c>
      <c r="F156" s="6"/>
      <c r="G156" s="67">
        <v>2</v>
      </c>
      <c r="H156" s="9">
        <f>G156*E156*D156</f>
        <v>2.7</v>
      </c>
      <c r="I156" s="6"/>
    </row>
    <row r="157" spans="1:11" s="7" customFormat="1">
      <c r="A157" s="4"/>
      <c r="B157" s="8" t="s">
        <v>64</v>
      </c>
      <c r="C157" s="8"/>
      <c r="D157" s="68">
        <v>4</v>
      </c>
      <c r="E157" s="67">
        <v>1.05</v>
      </c>
      <c r="F157" s="6">
        <v>0.5</v>
      </c>
      <c r="G157" s="67">
        <v>1.35</v>
      </c>
      <c r="H157" s="9">
        <f>G157*E157*D157*F157</f>
        <v>2.8350000000000004</v>
      </c>
      <c r="I157" s="6"/>
    </row>
    <row r="158" spans="1:11" s="7" customFormat="1">
      <c r="A158" s="4"/>
      <c r="B158" s="8" t="s">
        <v>65</v>
      </c>
      <c r="C158" s="8"/>
      <c r="D158" s="68">
        <v>11</v>
      </c>
      <c r="E158" s="67">
        <v>1.2</v>
      </c>
      <c r="F158" s="6">
        <v>0.5</v>
      </c>
      <c r="G158" s="67">
        <v>1.35</v>
      </c>
      <c r="H158" s="9">
        <f t="shared" ref="H158:H163" si="13">G158*E158*D158*F158</f>
        <v>8.91</v>
      </c>
      <c r="I158" s="6"/>
    </row>
    <row r="159" spans="1:11" s="7" customFormat="1">
      <c r="A159" s="4"/>
      <c r="B159" s="8" t="s">
        <v>66</v>
      </c>
      <c r="C159" s="8"/>
      <c r="D159" s="68">
        <v>2</v>
      </c>
      <c r="E159" s="67">
        <v>0.9</v>
      </c>
      <c r="F159" s="6">
        <v>0.5</v>
      </c>
      <c r="G159" s="67">
        <v>0.6</v>
      </c>
      <c r="H159" s="9">
        <f t="shared" si="13"/>
        <v>0.54</v>
      </c>
      <c r="I159" s="6"/>
    </row>
    <row r="160" spans="1:11" s="7" customFormat="1">
      <c r="A160" s="4"/>
      <c r="B160" s="26" t="s">
        <v>14</v>
      </c>
      <c r="C160" s="26"/>
      <c r="D160" s="68"/>
      <c r="E160" s="68"/>
      <c r="F160" s="6"/>
      <c r="G160" s="68"/>
      <c r="H160" s="9"/>
      <c r="I160" s="6"/>
    </row>
    <row r="161" spans="1:9" s="7" customFormat="1">
      <c r="A161" s="4"/>
      <c r="B161" s="8" t="s">
        <v>64</v>
      </c>
      <c r="C161" s="8"/>
      <c r="D161" s="68">
        <v>4</v>
      </c>
      <c r="E161" s="67">
        <v>1.05</v>
      </c>
      <c r="F161" s="6">
        <v>0.5</v>
      </c>
      <c r="G161" s="67">
        <v>1.35</v>
      </c>
      <c r="H161" s="9">
        <f t="shared" si="13"/>
        <v>2.8350000000000004</v>
      </c>
      <c r="I161" s="6"/>
    </row>
    <row r="162" spans="1:9" s="7" customFormat="1">
      <c r="A162" s="4"/>
      <c r="B162" s="8" t="s">
        <v>65</v>
      </c>
      <c r="C162" s="8"/>
      <c r="D162" s="68">
        <v>11</v>
      </c>
      <c r="E162" s="67">
        <v>1.2</v>
      </c>
      <c r="F162" s="6">
        <v>0.5</v>
      </c>
      <c r="G162" s="67">
        <v>1.35</v>
      </c>
      <c r="H162" s="9">
        <f t="shared" si="13"/>
        <v>8.91</v>
      </c>
      <c r="I162" s="6"/>
    </row>
    <row r="163" spans="1:9" s="7" customFormat="1">
      <c r="A163" s="4"/>
      <c r="B163" s="8" t="s">
        <v>66</v>
      </c>
      <c r="C163" s="8"/>
      <c r="D163" s="68">
        <v>2</v>
      </c>
      <c r="E163" s="67">
        <v>0.9</v>
      </c>
      <c r="F163" s="6">
        <v>0.5</v>
      </c>
      <c r="G163" s="67">
        <v>0.6</v>
      </c>
      <c r="H163" s="9">
        <f t="shared" si="13"/>
        <v>0.54</v>
      </c>
      <c r="I163" s="6"/>
    </row>
    <row r="164" spans="1:9" s="7" customFormat="1">
      <c r="A164" s="4"/>
      <c r="B164" s="26" t="s">
        <v>17</v>
      </c>
      <c r="C164" s="26"/>
      <c r="D164" s="68"/>
      <c r="E164" s="68"/>
      <c r="F164" s="68"/>
      <c r="G164" s="68"/>
      <c r="H164" s="9">
        <f>SUM(H156:H163)</f>
        <v>27.27</v>
      </c>
      <c r="I164" s="6"/>
    </row>
    <row r="165" spans="1:9" s="7" customFormat="1">
      <c r="A165" s="4"/>
      <c r="B165" s="26" t="s">
        <v>73</v>
      </c>
      <c r="C165" s="26"/>
      <c r="D165" s="68"/>
      <c r="E165" s="68"/>
      <c r="F165" s="68"/>
      <c r="G165" s="68"/>
      <c r="H165" s="9">
        <f>H153-H164</f>
        <v>413.274</v>
      </c>
      <c r="I165" s="6"/>
    </row>
    <row r="166" spans="1:9" s="7" customFormat="1">
      <c r="A166" s="4"/>
      <c r="B166" s="26" t="s">
        <v>19</v>
      </c>
      <c r="C166" s="26"/>
      <c r="D166" s="21"/>
      <c r="E166" s="21"/>
      <c r="F166" s="21"/>
      <c r="G166" s="21"/>
      <c r="H166" s="28">
        <v>415</v>
      </c>
      <c r="I166" s="6" t="s">
        <v>20</v>
      </c>
    </row>
    <row r="167" spans="1:9" s="7" customFormat="1" ht="80.25" customHeight="1">
      <c r="A167" s="4">
        <v>7</v>
      </c>
      <c r="B167" s="19" t="s">
        <v>59</v>
      </c>
      <c r="C167" s="19"/>
      <c r="D167" s="21"/>
      <c r="E167" s="21"/>
      <c r="F167" s="21"/>
      <c r="G167" s="21"/>
      <c r="H167" s="28"/>
      <c r="I167" s="6"/>
    </row>
    <row r="168" spans="1:9" s="7" customFormat="1">
      <c r="A168" s="4"/>
      <c r="B168" s="26" t="s">
        <v>5</v>
      </c>
      <c r="C168" s="26"/>
      <c r="D168" s="21"/>
      <c r="E168" s="21"/>
      <c r="F168" s="21"/>
      <c r="G168" s="21"/>
      <c r="H168" s="28"/>
      <c r="I168" s="6"/>
    </row>
    <row r="169" spans="1:9" s="7" customFormat="1">
      <c r="A169" s="4"/>
      <c r="B169" s="8" t="s">
        <v>64</v>
      </c>
      <c r="C169" s="8"/>
      <c r="D169" s="68">
        <v>4</v>
      </c>
      <c r="E169" s="67">
        <v>1.05</v>
      </c>
      <c r="F169" s="6"/>
      <c r="G169" s="67">
        <v>1.35</v>
      </c>
      <c r="H169" s="9">
        <f>G169*E169*D169</f>
        <v>5.6700000000000008</v>
      </c>
      <c r="I169" s="6"/>
    </row>
    <row r="170" spans="1:9" s="7" customFormat="1">
      <c r="A170" s="4"/>
      <c r="B170" s="8" t="s">
        <v>65</v>
      </c>
      <c r="C170" s="8"/>
      <c r="D170" s="68">
        <v>11</v>
      </c>
      <c r="E170" s="67">
        <v>1.2</v>
      </c>
      <c r="F170" s="6"/>
      <c r="G170" s="67">
        <v>1.35</v>
      </c>
      <c r="H170" s="9">
        <f>G170*E170*D170</f>
        <v>17.82</v>
      </c>
      <c r="I170" s="6"/>
    </row>
    <row r="171" spans="1:9" s="7" customFormat="1">
      <c r="A171" s="4"/>
      <c r="B171" s="8" t="s">
        <v>66</v>
      </c>
      <c r="C171" s="8"/>
      <c r="D171" s="68">
        <v>2</v>
      </c>
      <c r="E171" s="67">
        <v>0.9</v>
      </c>
      <c r="F171" s="6"/>
      <c r="G171" s="67">
        <v>0.6</v>
      </c>
      <c r="H171" s="9">
        <f>G171*E171*D171</f>
        <v>1.08</v>
      </c>
      <c r="I171" s="6"/>
    </row>
    <row r="172" spans="1:9" s="7" customFormat="1">
      <c r="A172" s="4"/>
      <c r="B172" s="26" t="s">
        <v>23</v>
      </c>
      <c r="C172" s="26"/>
      <c r="D172" s="21"/>
      <c r="E172" s="21"/>
      <c r="F172" s="6"/>
      <c r="G172" s="21"/>
      <c r="H172" s="9"/>
      <c r="I172" s="6"/>
    </row>
    <row r="173" spans="1:9" s="7" customFormat="1">
      <c r="A173" s="4"/>
      <c r="B173" s="8" t="s">
        <v>64</v>
      </c>
      <c r="C173" s="8"/>
      <c r="D173" s="68">
        <v>4</v>
      </c>
      <c r="E173" s="67">
        <v>1.05</v>
      </c>
      <c r="F173" s="6"/>
      <c r="G173" s="67">
        <v>1.35</v>
      </c>
      <c r="H173" s="9">
        <f>G173*E173*D173</f>
        <v>5.6700000000000008</v>
      </c>
      <c r="I173" s="6"/>
    </row>
    <row r="174" spans="1:9" s="7" customFormat="1">
      <c r="A174" s="4"/>
      <c r="B174" s="8" t="s">
        <v>65</v>
      </c>
      <c r="C174" s="8"/>
      <c r="D174" s="68">
        <v>11</v>
      </c>
      <c r="E174" s="67">
        <v>1.2</v>
      </c>
      <c r="F174" s="6"/>
      <c r="G174" s="67">
        <v>1.35</v>
      </c>
      <c r="H174" s="9">
        <f>G174*E174*D174</f>
        <v>17.82</v>
      </c>
      <c r="I174" s="6"/>
    </row>
    <row r="175" spans="1:9" s="7" customFormat="1">
      <c r="A175" s="4"/>
      <c r="B175" s="8" t="s">
        <v>66</v>
      </c>
      <c r="C175" s="8"/>
      <c r="D175" s="68">
        <v>2</v>
      </c>
      <c r="E175" s="67">
        <v>0.9</v>
      </c>
      <c r="F175" s="6"/>
      <c r="G175" s="67">
        <v>0.6</v>
      </c>
      <c r="H175" s="9">
        <f>G175*E175*D175</f>
        <v>1.08</v>
      </c>
      <c r="I175" s="6"/>
    </row>
    <row r="176" spans="1:9" s="7" customFormat="1">
      <c r="A176" s="4"/>
      <c r="B176" s="26" t="s">
        <v>47</v>
      </c>
      <c r="C176" s="26"/>
      <c r="D176" s="21"/>
      <c r="E176" s="21"/>
      <c r="F176" s="6"/>
      <c r="G176" s="21"/>
      <c r="H176" s="9"/>
      <c r="I176" s="6"/>
    </row>
    <row r="177" spans="1:10" s="7" customFormat="1">
      <c r="A177" s="4"/>
      <c r="B177" s="8" t="s">
        <v>66</v>
      </c>
      <c r="C177" s="8"/>
      <c r="D177" s="68">
        <v>2</v>
      </c>
      <c r="E177" s="67">
        <v>0.9</v>
      </c>
      <c r="F177" s="6"/>
      <c r="G177" s="67">
        <v>0.6</v>
      </c>
      <c r="H177" s="9">
        <f>G177*E177*D177</f>
        <v>1.08</v>
      </c>
      <c r="I177" s="6"/>
    </row>
    <row r="178" spans="1:10" s="38" customFormat="1">
      <c r="A178" s="33"/>
      <c r="B178" s="34"/>
      <c r="C178" s="34"/>
      <c r="D178" s="35"/>
      <c r="E178" s="35"/>
      <c r="F178" s="35"/>
      <c r="G178" s="35"/>
      <c r="H178" s="36"/>
      <c r="I178" s="37"/>
    </row>
    <row r="179" spans="1:10" s="7" customFormat="1">
      <c r="A179" s="4"/>
      <c r="B179" s="26" t="s">
        <v>73</v>
      </c>
      <c r="C179" s="26"/>
      <c r="D179" s="68"/>
      <c r="E179" s="68"/>
      <c r="F179" s="68"/>
      <c r="G179" s="68"/>
      <c r="H179" s="9">
        <f>SUM(H169:H178)</f>
        <v>50.22</v>
      </c>
      <c r="I179" s="6"/>
    </row>
    <row r="180" spans="1:10" s="7" customFormat="1">
      <c r="A180" s="4"/>
      <c r="B180" s="26" t="s">
        <v>19</v>
      </c>
      <c r="C180" s="26"/>
      <c r="D180" s="21"/>
      <c r="E180" s="21"/>
      <c r="F180" s="21"/>
      <c r="G180" s="21"/>
      <c r="H180" s="28">
        <v>55</v>
      </c>
      <c r="I180" s="6" t="s">
        <v>20</v>
      </c>
    </row>
    <row r="181" spans="1:10" s="16" customFormat="1" ht="281.25" customHeight="1">
      <c r="A181" s="11">
        <v>8</v>
      </c>
      <c r="B181" s="46" t="s">
        <v>89</v>
      </c>
      <c r="C181" s="46"/>
      <c r="D181" s="47" t="s">
        <v>101</v>
      </c>
      <c r="E181" s="48"/>
      <c r="F181" s="49"/>
      <c r="G181" s="49"/>
      <c r="H181" s="50"/>
      <c r="I181" s="15"/>
      <c r="J181" s="51"/>
    </row>
    <row r="182" spans="1:10">
      <c r="A182" s="23"/>
      <c r="B182" s="8" t="s">
        <v>55</v>
      </c>
      <c r="C182" s="8"/>
      <c r="D182" s="8"/>
      <c r="E182" s="8"/>
      <c r="F182" s="8"/>
      <c r="G182" s="8"/>
      <c r="H182" s="8"/>
      <c r="I182" s="8"/>
    </row>
    <row r="183" spans="1:10">
      <c r="A183" s="23"/>
      <c r="B183" s="8" t="s">
        <v>62</v>
      </c>
      <c r="C183" s="8"/>
      <c r="D183" s="8">
        <v>5</v>
      </c>
      <c r="E183" s="9">
        <v>1</v>
      </c>
      <c r="F183" s="68"/>
      <c r="G183" s="9">
        <v>2</v>
      </c>
      <c r="H183" s="9">
        <f>G183*E183*D183</f>
        <v>10</v>
      </c>
      <c r="I183" s="8"/>
    </row>
    <row r="184" spans="1:10">
      <c r="A184" s="23"/>
      <c r="B184" s="8" t="s">
        <v>14</v>
      </c>
      <c r="C184" s="8"/>
      <c r="D184" s="8"/>
      <c r="E184" s="9"/>
      <c r="F184" s="68"/>
      <c r="G184" s="9"/>
      <c r="H184" s="9"/>
      <c r="I184" s="8"/>
    </row>
    <row r="185" spans="1:10">
      <c r="A185" s="23"/>
      <c r="B185" s="8" t="s">
        <v>62</v>
      </c>
      <c r="C185" s="8"/>
      <c r="D185" s="8">
        <v>4</v>
      </c>
      <c r="E185" s="9">
        <v>1</v>
      </c>
      <c r="F185" s="68"/>
      <c r="G185" s="9">
        <v>2</v>
      </c>
      <c r="H185" s="9">
        <f>G185*E185*D185</f>
        <v>8</v>
      </c>
      <c r="I185" s="8"/>
    </row>
    <row r="186" spans="1:10" s="16" customFormat="1">
      <c r="A186" s="11"/>
      <c r="B186" s="19" t="s">
        <v>87</v>
      </c>
      <c r="C186" s="19"/>
      <c r="D186" s="48"/>
      <c r="E186" s="49"/>
      <c r="F186" s="49"/>
      <c r="G186" s="50"/>
      <c r="H186" s="15">
        <f>SUM(H183:H185)</f>
        <v>18</v>
      </c>
      <c r="I186" s="52"/>
    </row>
    <row r="187" spans="1:10" s="16" customFormat="1">
      <c r="A187" s="11"/>
      <c r="B187" s="19" t="s">
        <v>102</v>
      </c>
      <c r="C187" s="19"/>
      <c r="D187" s="48"/>
      <c r="E187" s="49">
        <f>H186</f>
        <v>18</v>
      </c>
      <c r="F187" s="49">
        <v>15</v>
      </c>
      <c r="G187" s="50"/>
      <c r="H187" s="15">
        <f>E187*F187</f>
        <v>270</v>
      </c>
      <c r="I187" s="52"/>
    </row>
    <row r="188" spans="1:10" s="16" customFormat="1">
      <c r="A188" s="11"/>
      <c r="B188" s="19" t="s">
        <v>103</v>
      </c>
      <c r="C188" s="19"/>
      <c r="D188" s="48"/>
      <c r="E188" s="49"/>
      <c r="F188" s="49"/>
      <c r="G188" s="50"/>
      <c r="H188" s="15">
        <f>H187</f>
        <v>270</v>
      </c>
      <c r="I188" s="52"/>
    </row>
    <row r="189" spans="1:10" s="16" customFormat="1">
      <c r="A189" s="11"/>
      <c r="B189" s="53" t="s">
        <v>19</v>
      </c>
      <c r="C189" s="53"/>
      <c r="D189" s="48"/>
      <c r="E189" s="49"/>
      <c r="F189" s="49"/>
      <c r="G189" s="50"/>
      <c r="H189" s="54">
        <v>212</v>
      </c>
      <c r="I189" s="52" t="s">
        <v>86</v>
      </c>
    </row>
    <row r="190" spans="1:10" s="16" customFormat="1">
      <c r="A190" s="11"/>
      <c r="B190" s="19"/>
      <c r="C190" s="19"/>
      <c r="D190" s="48"/>
      <c r="E190" s="49"/>
      <c r="F190" s="49"/>
      <c r="G190" s="50"/>
      <c r="H190" s="15"/>
      <c r="I190" s="52"/>
    </row>
    <row r="191" spans="1:10" s="16" customFormat="1" ht="114.75">
      <c r="A191" s="11">
        <v>9</v>
      </c>
      <c r="B191" s="55" t="s">
        <v>91</v>
      </c>
      <c r="C191" s="55"/>
      <c r="D191" s="48"/>
      <c r="E191" s="49"/>
      <c r="F191" s="49"/>
      <c r="G191" s="50"/>
      <c r="H191" s="15"/>
      <c r="I191" s="52"/>
    </row>
    <row r="192" spans="1:10">
      <c r="A192" s="23"/>
      <c r="B192" s="8" t="s">
        <v>55</v>
      </c>
      <c r="C192" s="8"/>
      <c r="D192" s="8"/>
      <c r="E192" s="8"/>
      <c r="F192" s="8"/>
      <c r="G192" s="8"/>
      <c r="H192" s="8"/>
      <c r="I192" s="8"/>
    </row>
    <row r="193" spans="1:9">
      <c r="A193" s="23"/>
      <c r="B193" s="8" t="s">
        <v>62</v>
      </c>
      <c r="C193" s="8"/>
      <c r="D193" s="8">
        <v>4</v>
      </c>
      <c r="E193" s="9">
        <v>1</v>
      </c>
      <c r="F193" s="68"/>
      <c r="G193" s="9">
        <v>2</v>
      </c>
      <c r="H193" s="9">
        <f>G193*E193*D193</f>
        <v>8</v>
      </c>
      <c r="I193" s="8"/>
    </row>
    <row r="194" spans="1:9">
      <c r="A194" s="23"/>
      <c r="B194" s="8" t="s">
        <v>14</v>
      </c>
      <c r="C194" s="8"/>
      <c r="D194" s="8"/>
      <c r="E194" s="9"/>
      <c r="F194" s="68"/>
      <c r="G194" s="9"/>
      <c r="H194" s="9"/>
      <c r="I194" s="8"/>
    </row>
    <row r="195" spans="1:9">
      <c r="A195" s="23"/>
      <c r="B195" s="8" t="s">
        <v>62</v>
      </c>
      <c r="C195" s="8"/>
      <c r="D195" s="8">
        <v>3</v>
      </c>
      <c r="E195" s="9">
        <v>1</v>
      </c>
      <c r="F195" s="68"/>
      <c r="G195" s="9">
        <v>2</v>
      </c>
      <c r="H195" s="9">
        <f>G195*E195*D195</f>
        <v>6</v>
      </c>
      <c r="I195" s="8"/>
    </row>
    <row r="196" spans="1:9" s="16" customFormat="1">
      <c r="A196" s="11"/>
      <c r="B196" s="19" t="s">
        <v>87</v>
      </c>
      <c r="C196" s="19"/>
      <c r="D196" s="48"/>
      <c r="E196" s="49"/>
      <c r="F196" s="49"/>
      <c r="G196" s="50"/>
      <c r="H196" s="15">
        <f>SUM(H193:H195)</f>
        <v>14</v>
      </c>
      <c r="I196" s="52"/>
    </row>
    <row r="197" spans="1:9" s="16" customFormat="1">
      <c r="A197" s="11"/>
      <c r="B197" s="19" t="s">
        <v>104</v>
      </c>
      <c r="C197" s="19"/>
      <c r="D197" s="48"/>
      <c r="E197" s="49">
        <f>H196</f>
        <v>14</v>
      </c>
      <c r="F197" s="49">
        <v>10</v>
      </c>
      <c r="G197" s="50"/>
      <c r="H197" s="15">
        <f>E197*F197</f>
        <v>140</v>
      </c>
      <c r="I197" s="52"/>
    </row>
    <row r="198" spans="1:9" s="16" customFormat="1">
      <c r="A198" s="11"/>
      <c r="B198" s="19" t="s">
        <v>19</v>
      </c>
      <c r="C198" s="19"/>
      <c r="D198" s="48"/>
      <c r="E198" s="49"/>
      <c r="F198" s="49"/>
      <c r="G198" s="50"/>
      <c r="H198" s="54">
        <v>142</v>
      </c>
      <c r="I198" s="52" t="s">
        <v>86</v>
      </c>
    </row>
    <row r="199" spans="1:9" s="16" customFormat="1" ht="102">
      <c r="A199" s="11">
        <v>10</v>
      </c>
      <c r="B199" s="56" t="s">
        <v>93</v>
      </c>
      <c r="C199" s="56"/>
      <c r="D199" s="57"/>
      <c r="E199" s="49"/>
      <c r="F199" s="49"/>
      <c r="G199" s="50"/>
      <c r="H199" s="15"/>
      <c r="I199" s="52"/>
    </row>
    <row r="200" spans="1:9">
      <c r="A200" s="23"/>
      <c r="B200" s="8" t="s">
        <v>55</v>
      </c>
      <c r="C200" s="8"/>
      <c r="D200" s="8"/>
      <c r="E200" s="8"/>
      <c r="F200" s="8"/>
      <c r="G200" s="8"/>
      <c r="H200" s="8"/>
      <c r="I200" s="8"/>
    </row>
    <row r="201" spans="1:9">
      <c r="A201" s="23"/>
      <c r="B201" s="8" t="s">
        <v>62</v>
      </c>
      <c r="C201" s="8">
        <v>0.5</v>
      </c>
      <c r="D201" s="8">
        <v>5</v>
      </c>
      <c r="E201" s="9">
        <v>1</v>
      </c>
      <c r="F201" s="68"/>
      <c r="G201" s="9">
        <v>2</v>
      </c>
      <c r="H201" s="9">
        <f>G201*E201*D201*C201</f>
        <v>5</v>
      </c>
      <c r="I201" s="8"/>
    </row>
    <row r="202" spans="1:9">
      <c r="A202" s="23"/>
      <c r="B202" s="8" t="s">
        <v>14</v>
      </c>
      <c r="C202" s="8"/>
      <c r="D202" s="8"/>
      <c r="E202" s="9"/>
      <c r="F202" s="68"/>
      <c r="G202" s="9"/>
      <c r="H202" s="9">
        <f t="shared" ref="H202:H203" si="14">G202*E202*D202*C202</f>
        <v>0</v>
      </c>
      <c r="I202" s="8"/>
    </row>
    <row r="203" spans="1:9">
      <c r="A203" s="23"/>
      <c r="B203" s="8" t="s">
        <v>62</v>
      </c>
      <c r="C203" s="8">
        <v>0.5</v>
      </c>
      <c r="D203" s="8">
        <v>4</v>
      </c>
      <c r="E203" s="9">
        <v>1</v>
      </c>
      <c r="F203" s="68"/>
      <c r="G203" s="9">
        <v>2</v>
      </c>
      <c r="H203" s="9">
        <f t="shared" si="14"/>
        <v>4</v>
      </c>
      <c r="I203" s="8"/>
    </row>
    <row r="204" spans="1:9" s="16" customFormat="1">
      <c r="A204" s="11"/>
      <c r="B204" s="19" t="s">
        <v>87</v>
      </c>
      <c r="C204" s="19"/>
      <c r="D204" s="48"/>
      <c r="E204" s="49"/>
      <c r="F204" s="49"/>
      <c r="G204" s="50"/>
      <c r="H204" s="15">
        <f>SUM(H201:H203)</f>
        <v>9</v>
      </c>
      <c r="I204" s="52"/>
    </row>
    <row r="205" spans="1:9" s="16" customFormat="1">
      <c r="A205" s="11"/>
      <c r="B205" s="58" t="s">
        <v>19</v>
      </c>
      <c r="C205" s="58"/>
      <c r="D205" s="59"/>
      <c r="E205" s="60"/>
      <c r="F205" s="60"/>
      <c r="G205" s="61"/>
      <c r="H205" s="54">
        <v>10</v>
      </c>
      <c r="I205" s="52" t="s">
        <v>33</v>
      </c>
    </row>
    <row r="206" spans="1:9" s="16" customFormat="1">
      <c r="A206" s="11"/>
      <c r="B206" s="58"/>
      <c r="C206" s="58"/>
      <c r="D206" s="59"/>
      <c r="E206" s="60"/>
      <c r="F206" s="60"/>
      <c r="G206" s="61"/>
      <c r="H206" s="54"/>
      <c r="I206" s="52"/>
    </row>
    <row r="207" spans="1:9" s="16" customFormat="1" ht="140.25">
      <c r="A207" s="11">
        <v>11</v>
      </c>
      <c r="B207" s="56" t="s">
        <v>95</v>
      </c>
      <c r="C207" s="56"/>
      <c r="D207" s="59"/>
      <c r="E207" s="60"/>
      <c r="F207" s="60"/>
      <c r="G207" s="61"/>
      <c r="H207" s="62"/>
      <c r="I207" s="52"/>
    </row>
    <row r="208" spans="1:9">
      <c r="A208" s="23"/>
      <c r="B208" s="8" t="s">
        <v>55</v>
      </c>
      <c r="C208" s="8"/>
      <c r="D208" s="8"/>
      <c r="E208" s="8"/>
      <c r="F208" s="8"/>
      <c r="G208" s="8"/>
      <c r="H208" s="8"/>
      <c r="I208" s="8"/>
    </row>
    <row r="209" spans="1:13">
      <c r="A209" s="23"/>
      <c r="B209" s="8" t="s">
        <v>62</v>
      </c>
      <c r="C209" s="63">
        <v>0.5</v>
      </c>
      <c r="D209" s="8">
        <v>5</v>
      </c>
      <c r="E209" s="9">
        <v>1</v>
      </c>
      <c r="F209" s="68"/>
      <c r="G209" s="9">
        <v>2</v>
      </c>
      <c r="H209" s="9">
        <f>G209*E209*D209*C209</f>
        <v>5</v>
      </c>
      <c r="I209" s="8"/>
    </row>
    <row r="210" spans="1:13">
      <c r="A210" s="23"/>
      <c r="B210" s="8" t="s">
        <v>14</v>
      </c>
      <c r="C210" s="63"/>
      <c r="D210" s="8"/>
      <c r="E210" s="9"/>
      <c r="F210" s="68"/>
      <c r="G210" s="9"/>
      <c r="H210" s="9"/>
      <c r="I210" s="8"/>
    </row>
    <row r="211" spans="1:13">
      <c r="A211" s="23"/>
      <c r="B211" s="8" t="s">
        <v>62</v>
      </c>
      <c r="C211" s="63">
        <v>0.5</v>
      </c>
      <c r="D211" s="8">
        <v>4</v>
      </c>
      <c r="E211" s="9">
        <v>1</v>
      </c>
      <c r="F211" s="68"/>
      <c r="G211" s="9">
        <v>2</v>
      </c>
      <c r="H211" s="9">
        <f t="shared" ref="H211" si="15">G211*E211*D211*C211</f>
        <v>4</v>
      </c>
      <c r="I211" s="8"/>
    </row>
    <row r="212" spans="1:13" s="16" customFormat="1">
      <c r="A212" s="11"/>
      <c r="B212" s="19" t="s">
        <v>87</v>
      </c>
      <c r="C212" s="19"/>
      <c r="D212" s="48"/>
      <c r="E212" s="49"/>
      <c r="F212" s="49"/>
      <c r="G212" s="50"/>
      <c r="H212" s="15">
        <f>SUM(H209:H211)</f>
        <v>9</v>
      </c>
      <c r="I212" s="52"/>
    </row>
    <row r="213" spans="1:13" s="16" customFormat="1">
      <c r="A213" s="11"/>
      <c r="B213" s="53" t="s">
        <v>19</v>
      </c>
      <c r="C213" s="53"/>
      <c r="D213" s="59"/>
      <c r="E213" s="60"/>
      <c r="F213" s="60"/>
      <c r="G213" s="61"/>
      <c r="H213" s="62">
        <v>10</v>
      </c>
      <c r="I213" s="52" t="s">
        <v>33</v>
      </c>
    </row>
    <row r="214" spans="1:13" s="16" customFormat="1" ht="89.25">
      <c r="A214" s="11">
        <v>12</v>
      </c>
      <c r="B214" s="64" t="s">
        <v>97</v>
      </c>
      <c r="C214" s="64"/>
      <c r="D214" s="59"/>
      <c r="E214" s="60"/>
      <c r="F214" s="60"/>
      <c r="G214" s="61"/>
      <c r="H214" s="54"/>
      <c r="I214" s="52"/>
    </row>
    <row r="215" spans="1:13">
      <c r="A215" s="23"/>
      <c r="B215" s="8" t="s">
        <v>55</v>
      </c>
      <c r="C215" s="8"/>
      <c r="D215" s="8"/>
      <c r="E215" s="8"/>
      <c r="F215" s="8"/>
      <c r="G215" s="8"/>
      <c r="H215" s="8"/>
      <c r="I215" s="8"/>
    </row>
    <row r="216" spans="1:13">
      <c r="A216" s="23"/>
      <c r="B216" s="8" t="s">
        <v>62</v>
      </c>
      <c r="C216" s="8"/>
      <c r="D216" s="8">
        <v>5</v>
      </c>
      <c r="E216" s="8">
        <v>5</v>
      </c>
      <c r="F216" s="9"/>
      <c r="G216" s="8"/>
      <c r="H216" s="9">
        <f>E216*D216</f>
        <v>25</v>
      </c>
      <c r="I216" s="8"/>
      <c r="K216" s="20">
        <v>1</v>
      </c>
      <c r="L216" s="20">
        <v>2</v>
      </c>
      <c r="M216" s="10">
        <f>(2*L216)+K216</f>
        <v>5</v>
      </c>
    </row>
    <row r="217" spans="1:13">
      <c r="A217" s="23"/>
      <c r="B217" s="8" t="s">
        <v>14</v>
      </c>
      <c r="C217" s="8"/>
      <c r="D217" s="8"/>
      <c r="E217" s="8"/>
      <c r="F217" s="9"/>
      <c r="G217" s="8"/>
      <c r="H217" s="9"/>
      <c r="I217" s="8"/>
      <c r="K217" s="20"/>
      <c r="L217" s="20"/>
    </row>
    <row r="218" spans="1:13">
      <c r="A218" s="23"/>
      <c r="B218" s="8" t="s">
        <v>62</v>
      </c>
      <c r="C218" s="8"/>
      <c r="D218" s="8">
        <v>4</v>
      </c>
      <c r="E218" s="8">
        <v>5</v>
      </c>
      <c r="F218" s="9"/>
      <c r="G218" s="8"/>
      <c r="H218" s="9">
        <f t="shared" ref="H218" si="16">E218*D218</f>
        <v>20</v>
      </c>
      <c r="I218" s="8"/>
      <c r="K218" s="20">
        <v>1</v>
      </c>
      <c r="L218" s="20">
        <v>2</v>
      </c>
      <c r="M218" s="10">
        <f t="shared" ref="M218" si="17">(2*L218)+K218</f>
        <v>5</v>
      </c>
    </row>
    <row r="219" spans="1:13" s="16" customFormat="1">
      <c r="A219" s="11"/>
      <c r="B219" s="64" t="s">
        <v>17</v>
      </c>
      <c r="C219" s="64"/>
      <c r="D219" s="48"/>
      <c r="E219" s="49"/>
      <c r="F219" s="49"/>
      <c r="G219" s="50"/>
      <c r="H219" s="15">
        <f>SUM(H216:H218)</f>
        <v>45</v>
      </c>
      <c r="I219" s="52"/>
    </row>
    <row r="220" spans="1:13" s="16" customFormat="1">
      <c r="A220" s="11"/>
      <c r="B220" s="53" t="s">
        <v>19</v>
      </c>
      <c r="C220" s="53"/>
      <c r="D220" s="59"/>
      <c r="E220" s="60"/>
      <c r="F220" s="60"/>
      <c r="G220" s="61"/>
      <c r="H220" s="54">
        <v>45</v>
      </c>
      <c r="I220" s="52" t="s">
        <v>98</v>
      </c>
    </row>
    <row r="221" spans="1:13" s="16" customFormat="1">
      <c r="A221" s="11"/>
      <c r="B221" s="53"/>
      <c r="C221" s="53"/>
      <c r="D221" s="59"/>
      <c r="E221" s="60"/>
      <c r="F221" s="60"/>
      <c r="G221" s="61"/>
      <c r="H221" s="54"/>
      <c r="I221" s="52"/>
    </row>
    <row r="222" spans="1:13" s="16" customFormat="1" ht="51">
      <c r="A222" s="11">
        <v>13</v>
      </c>
      <c r="B222" s="64" t="s">
        <v>99</v>
      </c>
      <c r="C222" s="64"/>
      <c r="D222" s="59"/>
      <c r="E222" s="60"/>
      <c r="F222" s="60"/>
      <c r="G222" s="61"/>
      <c r="H222" s="54"/>
      <c r="I222" s="52"/>
    </row>
    <row r="223" spans="1:13">
      <c r="A223" s="23"/>
      <c r="B223" s="8" t="s">
        <v>55</v>
      </c>
      <c r="C223" s="8"/>
      <c r="D223" s="8"/>
      <c r="E223" s="8"/>
      <c r="F223" s="8"/>
      <c r="G223" s="8"/>
      <c r="H223" s="8"/>
      <c r="I223" s="8"/>
    </row>
    <row r="224" spans="1:13">
      <c r="A224" s="23"/>
      <c r="B224" s="8" t="s">
        <v>62</v>
      </c>
      <c r="C224" s="8"/>
      <c r="D224" s="8">
        <v>5</v>
      </c>
      <c r="E224" s="9"/>
      <c r="F224" s="9"/>
      <c r="G224" s="8"/>
      <c r="H224" s="9">
        <f>D224</f>
        <v>5</v>
      </c>
      <c r="I224" s="8"/>
    </row>
    <row r="225" spans="1:9">
      <c r="A225" s="23"/>
      <c r="B225" s="8" t="s">
        <v>14</v>
      </c>
      <c r="C225" s="8"/>
      <c r="D225" s="8"/>
      <c r="E225" s="9"/>
      <c r="F225" s="9"/>
      <c r="G225" s="8"/>
      <c r="H225" s="9"/>
      <c r="I225" s="8"/>
    </row>
    <row r="226" spans="1:9">
      <c r="A226" s="23"/>
      <c r="B226" s="8" t="s">
        <v>62</v>
      </c>
      <c r="C226" s="8"/>
      <c r="D226" s="8">
        <v>4</v>
      </c>
      <c r="E226" s="9"/>
      <c r="F226" s="9"/>
      <c r="G226" s="8"/>
      <c r="H226" s="9">
        <f t="shared" ref="H226" si="18">D226</f>
        <v>4</v>
      </c>
      <c r="I226" s="8"/>
    </row>
    <row r="227" spans="1:9" s="16" customFormat="1">
      <c r="A227" s="11"/>
      <c r="B227" s="19" t="s">
        <v>87</v>
      </c>
      <c r="C227" s="19"/>
      <c r="D227" s="48"/>
      <c r="E227" s="49"/>
      <c r="F227" s="49"/>
      <c r="G227" s="50"/>
      <c r="H227" s="15">
        <f>SUM(H224:H226)</f>
        <v>9</v>
      </c>
      <c r="I227" s="52"/>
    </row>
    <row r="228" spans="1:9" s="16" customFormat="1">
      <c r="A228" s="11"/>
      <c r="B228" s="58" t="s">
        <v>19</v>
      </c>
      <c r="C228" s="58"/>
      <c r="D228" s="59"/>
      <c r="E228" s="60"/>
      <c r="F228" s="60"/>
      <c r="G228" s="61"/>
      <c r="H228" s="62">
        <v>9</v>
      </c>
      <c r="I228" s="52" t="s">
        <v>57</v>
      </c>
    </row>
    <row r="229" spans="1:9" s="16" customFormat="1" ht="104.25" customHeight="1">
      <c r="A229" s="11">
        <v>14</v>
      </c>
      <c r="B229" s="18" t="s">
        <v>100</v>
      </c>
      <c r="C229" s="18"/>
      <c r="D229" s="48"/>
      <c r="E229" s="49"/>
      <c r="F229" s="49"/>
      <c r="G229" s="61"/>
      <c r="H229" s="54"/>
      <c r="I229" s="52"/>
    </row>
    <row r="230" spans="1:9">
      <c r="A230" s="23"/>
      <c r="B230" s="8" t="s">
        <v>55</v>
      </c>
      <c r="C230" s="8"/>
      <c r="D230" s="8"/>
      <c r="E230" s="8"/>
      <c r="F230" s="8"/>
      <c r="G230" s="8"/>
      <c r="H230" s="8"/>
      <c r="I230" s="8"/>
    </row>
    <row r="231" spans="1:9">
      <c r="A231" s="23"/>
      <c r="B231" s="8" t="s">
        <v>62</v>
      </c>
      <c r="C231" s="8"/>
      <c r="D231" s="8">
        <v>5</v>
      </c>
      <c r="E231" s="9"/>
      <c r="F231" s="9"/>
      <c r="G231" s="8"/>
      <c r="H231" s="9">
        <f>D231</f>
        <v>5</v>
      </c>
      <c r="I231" s="8"/>
    </row>
    <row r="232" spans="1:9">
      <c r="A232" s="23"/>
      <c r="B232" s="8" t="s">
        <v>14</v>
      </c>
      <c r="C232" s="8"/>
      <c r="D232" s="8"/>
      <c r="E232" s="9"/>
      <c r="F232" s="9"/>
      <c r="G232" s="8"/>
      <c r="H232" s="9"/>
      <c r="I232" s="8"/>
    </row>
    <row r="233" spans="1:9">
      <c r="A233" s="23"/>
      <c r="B233" s="8" t="s">
        <v>62</v>
      </c>
      <c r="C233" s="8"/>
      <c r="D233" s="8">
        <v>3</v>
      </c>
      <c r="E233" s="9"/>
      <c r="F233" s="9"/>
      <c r="G233" s="8"/>
      <c r="H233" s="9">
        <f t="shared" ref="H233" si="19">D233</f>
        <v>3</v>
      </c>
      <c r="I233" s="8"/>
    </row>
    <row r="234" spans="1:9" s="16" customFormat="1">
      <c r="A234" s="11"/>
      <c r="B234" s="19" t="s">
        <v>87</v>
      </c>
      <c r="C234" s="19"/>
      <c r="D234" s="48"/>
      <c r="E234" s="49"/>
      <c r="F234" s="49"/>
      <c r="G234" s="50"/>
      <c r="H234" s="15">
        <f>SUM(H231:H233)</f>
        <v>8</v>
      </c>
      <c r="I234" s="52"/>
    </row>
    <row r="235" spans="1:9" s="16" customFormat="1">
      <c r="A235" s="11"/>
      <c r="B235" s="58" t="s">
        <v>19</v>
      </c>
      <c r="C235" s="58"/>
      <c r="D235" s="59"/>
      <c r="E235" s="60"/>
      <c r="F235" s="60"/>
      <c r="G235" s="61"/>
      <c r="H235" s="62">
        <v>8</v>
      </c>
      <c r="I235" s="52" t="s">
        <v>57</v>
      </c>
    </row>
    <row r="236" spans="1:9" s="16" customFormat="1" ht="76.5">
      <c r="A236" s="11">
        <v>15</v>
      </c>
      <c r="B236" s="18" t="s">
        <v>106</v>
      </c>
      <c r="C236" s="18"/>
      <c r="D236" s="48"/>
      <c r="E236" s="49"/>
      <c r="F236" s="49"/>
      <c r="G236" s="61"/>
      <c r="H236" s="54"/>
      <c r="I236" s="52"/>
    </row>
    <row r="237" spans="1:9">
      <c r="A237" s="23"/>
      <c r="B237" s="8" t="s">
        <v>55</v>
      </c>
      <c r="C237" s="8"/>
      <c r="D237" s="8"/>
      <c r="E237" s="8"/>
      <c r="F237" s="8"/>
      <c r="G237" s="8"/>
      <c r="H237" s="8"/>
      <c r="I237" s="8"/>
    </row>
    <row r="238" spans="1:9">
      <c r="A238" s="23"/>
      <c r="B238" s="8" t="s">
        <v>62</v>
      </c>
      <c r="C238" s="8"/>
      <c r="D238" s="8">
        <v>4</v>
      </c>
      <c r="E238" s="9"/>
      <c r="F238" s="9"/>
      <c r="G238" s="8"/>
      <c r="H238" s="9">
        <f>D238</f>
        <v>4</v>
      </c>
      <c r="I238" s="8"/>
    </row>
    <row r="239" spans="1:9">
      <c r="A239" s="23"/>
      <c r="B239" s="8" t="s">
        <v>14</v>
      </c>
      <c r="C239" s="8"/>
      <c r="D239" s="8"/>
      <c r="E239" s="9"/>
      <c r="F239" s="9"/>
      <c r="G239" s="8"/>
      <c r="H239" s="9"/>
      <c r="I239" s="8"/>
    </row>
    <row r="240" spans="1:9">
      <c r="A240" s="23"/>
      <c r="B240" s="8" t="s">
        <v>62</v>
      </c>
      <c r="C240" s="8"/>
      <c r="D240" s="8">
        <v>3</v>
      </c>
      <c r="E240" s="9"/>
      <c r="F240" s="9"/>
      <c r="G240" s="8"/>
      <c r="H240" s="9">
        <f t="shared" ref="H240" si="20">D240</f>
        <v>3</v>
      </c>
      <c r="I240" s="8"/>
    </row>
    <row r="241" spans="1:9" s="16" customFormat="1">
      <c r="A241" s="11"/>
      <c r="B241" s="19" t="s">
        <v>87</v>
      </c>
      <c r="C241" s="19"/>
      <c r="D241" s="48"/>
      <c r="E241" s="49"/>
      <c r="F241" s="49"/>
      <c r="G241" s="50"/>
      <c r="H241" s="15">
        <f>SUM(H238:H240)</f>
        <v>7</v>
      </c>
      <c r="I241" s="52"/>
    </row>
    <row r="242" spans="1:9" s="16" customFormat="1">
      <c r="A242" s="11"/>
      <c r="B242" s="58" t="s">
        <v>19</v>
      </c>
      <c r="C242" s="58"/>
      <c r="D242" s="59"/>
      <c r="E242" s="60"/>
      <c r="F242" s="60"/>
      <c r="G242" s="61"/>
      <c r="H242" s="62">
        <v>7</v>
      </c>
      <c r="I242" s="52" t="s">
        <v>57</v>
      </c>
    </row>
    <row r="243" spans="1:9" s="7" customFormat="1" ht="76.5">
      <c r="A243" s="4">
        <v>16</v>
      </c>
      <c r="B243" s="19" t="s">
        <v>78</v>
      </c>
      <c r="C243" s="19"/>
      <c r="D243" s="21"/>
      <c r="E243" s="21"/>
      <c r="F243" s="21"/>
      <c r="G243" s="21"/>
      <c r="H243" s="28"/>
      <c r="I243" s="6"/>
    </row>
    <row r="244" spans="1:9" s="7" customFormat="1">
      <c r="A244" s="4"/>
      <c r="B244" s="27" t="s">
        <v>77</v>
      </c>
      <c r="C244" s="27"/>
      <c r="D244" s="21">
        <v>1</v>
      </c>
      <c r="E244" s="68">
        <v>11.23</v>
      </c>
      <c r="F244" s="68">
        <v>0.65</v>
      </c>
      <c r="G244" s="21"/>
      <c r="H244" s="9">
        <f>F244*E244*D244</f>
        <v>7.2995000000000001</v>
      </c>
      <c r="I244" s="6"/>
    </row>
    <row r="245" spans="1:9" s="7" customFormat="1">
      <c r="A245" s="4"/>
      <c r="B245" s="27" t="s">
        <v>25</v>
      </c>
      <c r="C245" s="27"/>
      <c r="D245" s="21">
        <v>1</v>
      </c>
      <c r="E245" s="68">
        <v>11</v>
      </c>
      <c r="F245" s="68">
        <v>0.6</v>
      </c>
      <c r="G245" s="21"/>
      <c r="H245" s="9">
        <f t="shared" ref="H245:H246" si="21">F245*E245*D245</f>
        <v>6.6</v>
      </c>
      <c r="I245" s="6"/>
    </row>
    <row r="246" spans="1:9">
      <c r="A246" s="23"/>
      <c r="B246" s="27" t="s">
        <v>34</v>
      </c>
      <c r="C246" s="27"/>
      <c r="D246" s="68">
        <v>1</v>
      </c>
      <c r="E246" s="68">
        <v>11.23</v>
      </c>
      <c r="F246" s="68">
        <v>0.9</v>
      </c>
      <c r="G246" s="68"/>
      <c r="H246" s="9">
        <f t="shared" si="21"/>
        <v>10.107000000000001</v>
      </c>
      <c r="I246" s="8"/>
    </row>
    <row r="247" spans="1:9">
      <c r="A247" s="23"/>
      <c r="B247" s="26" t="s">
        <v>17</v>
      </c>
      <c r="C247" s="26"/>
      <c r="D247" s="68"/>
      <c r="E247" s="68"/>
      <c r="F247" s="68"/>
      <c r="G247" s="68"/>
      <c r="H247" s="28">
        <f>SUM(H244:H246)</f>
        <v>24.006500000000003</v>
      </c>
      <c r="I247" s="8"/>
    </row>
    <row r="248" spans="1:9" s="7" customFormat="1">
      <c r="A248" s="4"/>
      <c r="B248" s="26" t="s">
        <v>19</v>
      </c>
      <c r="C248" s="26"/>
      <c r="D248" s="21"/>
      <c r="E248" s="21"/>
      <c r="F248" s="21"/>
      <c r="G248" s="21"/>
      <c r="H248" s="28">
        <v>25</v>
      </c>
      <c r="I248" s="6" t="s">
        <v>20</v>
      </c>
    </row>
    <row r="249" spans="1:9" s="75" customFormat="1">
      <c r="A249" s="70"/>
      <c r="B249" s="71"/>
      <c r="C249" s="71"/>
      <c r="D249" s="72"/>
      <c r="E249" s="72"/>
      <c r="F249" s="72"/>
      <c r="G249" s="72"/>
      <c r="H249" s="73"/>
      <c r="I249" s="74"/>
    </row>
    <row r="250" spans="1:9" ht="77.25" customHeight="1">
      <c r="A250" s="23">
        <v>17</v>
      </c>
      <c r="B250" s="69" t="s">
        <v>118</v>
      </c>
      <c r="C250" s="27"/>
      <c r="D250" s="68">
        <v>1</v>
      </c>
      <c r="E250" s="68">
        <v>3.7</v>
      </c>
      <c r="F250" s="68">
        <v>1.2</v>
      </c>
      <c r="G250" s="68"/>
      <c r="H250" s="8">
        <f>F250*E250*D250</f>
        <v>4.4400000000000004</v>
      </c>
      <c r="I250" s="8"/>
    </row>
    <row r="251" spans="1:9">
      <c r="A251" s="23"/>
      <c r="B251" s="27"/>
      <c r="C251" s="27"/>
      <c r="D251" s="68">
        <v>1</v>
      </c>
      <c r="E251" s="68">
        <v>7.15</v>
      </c>
      <c r="F251" s="68">
        <v>1.2</v>
      </c>
      <c r="G251" s="68"/>
      <c r="H251" s="8">
        <f>F251*E251*D251</f>
        <v>8.58</v>
      </c>
      <c r="I251" s="8"/>
    </row>
    <row r="252" spans="1:9">
      <c r="A252" s="23"/>
      <c r="B252" s="27" t="s">
        <v>71</v>
      </c>
      <c r="C252" s="27"/>
      <c r="D252" s="68"/>
      <c r="E252" s="68"/>
      <c r="F252" s="68"/>
      <c r="G252" s="68"/>
      <c r="H252" s="8">
        <f>SUM(H250:H251)</f>
        <v>13.02</v>
      </c>
      <c r="I252" s="8" t="s">
        <v>20</v>
      </c>
    </row>
    <row r="253" spans="1:9">
      <c r="A253" s="23"/>
      <c r="B253" s="27"/>
      <c r="C253" s="27"/>
      <c r="D253" s="68"/>
      <c r="E253" s="68"/>
      <c r="F253" s="68"/>
      <c r="G253" s="68"/>
      <c r="H253" s="8"/>
      <c r="I253" s="8"/>
    </row>
    <row r="254" spans="1:9" ht="29.25" customHeight="1">
      <c r="A254" s="23">
        <v>18</v>
      </c>
      <c r="B254" s="27" t="e">
        <f>#REF!</f>
        <v>#REF!</v>
      </c>
      <c r="C254" s="27"/>
      <c r="D254" s="68">
        <v>3</v>
      </c>
      <c r="E254" s="68">
        <v>3</v>
      </c>
      <c r="F254" s="68">
        <v>1.5</v>
      </c>
      <c r="G254" s="68"/>
      <c r="H254" s="8">
        <f>F254*E254*D254</f>
        <v>13.5</v>
      </c>
      <c r="I254" s="8" t="s">
        <v>20</v>
      </c>
    </row>
    <row r="255" spans="1:9">
      <c r="A255" s="23"/>
      <c r="B255" s="27" t="s">
        <v>17</v>
      </c>
      <c r="C255" s="27"/>
      <c r="D255" s="68"/>
      <c r="E255" s="68"/>
      <c r="F255" s="68"/>
      <c r="G255" s="68"/>
      <c r="H255" s="8">
        <f>H254</f>
        <v>13.5</v>
      </c>
      <c r="I255" s="8" t="s">
        <v>20</v>
      </c>
    </row>
    <row r="256" spans="1:9" ht="51.75" customHeight="1">
      <c r="A256" s="23">
        <v>19</v>
      </c>
      <c r="B256" s="27" t="e">
        <f>#REF!</f>
        <v>#REF!</v>
      </c>
      <c r="C256" s="27"/>
      <c r="D256" s="68"/>
      <c r="E256" s="68"/>
      <c r="F256" s="68"/>
      <c r="G256" s="68"/>
      <c r="H256" s="8"/>
      <c r="I256" s="8"/>
    </row>
    <row r="257" spans="1:9">
      <c r="A257" s="23"/>
      <c r="B257" s="27"/>
      <c r="C257" s="27"/>
      <c r="D257" s="68">
        <v>1</v>
      </c>
      <c r="E257" s="68">
        <v>1.5</v>
      </c>
      <c r="F257" s="68">
        <v>2.1</v>
      </c>
      <c r="G257" s="68"/>
      <c r="H257" s="8">
        <f>F257*E257</f>
        <v>3.1500000000000004</v>
      </c>
      <c r="I257" s="8" t="s">
        <v>20</v>
      </c>
    </row>
    <row r="258" spans="1:9" ht="42" customHeight="1">
      <c r="A258" s="23">
        <v>20</v>
      </c>
      <c r="B258" s="27" t="s">
        <v>120</v>
      </c>
      <c r="C258" s="27"/>
      <c r="D258" s="68">
        <v>30</v>
      </c>
      <c r="E258" s="68">
        <v>1</v>
      </c>
      <c r="F258" s="68">
        <v>1.5</v>
      </c>
      <c r="G258" s="68"/>
      <c r="H258" s="8">
        <f>F258*D258</f>
        <v>45</v>
      </c>
      <c r="I258" s="8" t="s">
        <v>20</v>
      </c>
    </row>
  </sheetData>
  <mergeCells count="2">
    <mergeCell ref="A1:G1"/>
    <mergeCell ref="A2:G2"/>
  </mergeCells>
  <pageMargins left="0.70866141732283472" right="0.70866141732283472" top="0.74803149606299213" bottom="0.74803149606299213" header="0.31496062992125984" footer="0.31496062992125984"/>
  <pageSetup paperSize="9" orientation="portrait" r:id="rId1"/>
  <rowBreaks count="1" manualBreakCount="1">
    <brk id="24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schedule-civil</vt:lpstr>
      <vt:lpstr>Civil- detail</vt:lpstr>
      <vt:lpstr>'Civil- detail'!Print_Area</vt:lpstr>
      <vt:lpstr>'schedule-civil'!Print_Area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2006-10-11T22:28:06Z</dcterms:created>
  <dcterms:modified xsi:type="dcterms:W3CDTF">2015-04-06T06:26:30Z</dcterms:modified>
</cp:coreProperties>
</file>