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7425" tabRatio="787"/>
  </bookViews>
  <sheets>
    <sheet name="CIVIL WORKS" sheetId="12" r:id="rId1"/>
    <sheet name="FURNITURE" sheetId="6" state="hidden" r:id="rId2"/>
    <sheet name="furniture calculation" sheetId="10" state="hidden" r:id="rId3"/>
    <sheet name="CI" sheetId="9" state="hidden" r:id="rId4"/>
  </sheet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3">CI!$A$1:$H$38</definedName>
    <definedName name="_xlnm.Print_Area" localSheetId="0">'CIVIL WORKS'!$A$1:$F$246</definedName>
    <definedName name="_xlnm.Print_Titles" localSheetId="0">'CIVIL WORKS'!$4:$4</definedName>
  </definedNames>
  <calcPr calcId="124519"/>
</workbook>
</file>

<file path=xl/calcChain.xml><?xml version="1.0" encoding="utf-8"?>
<calcChain xmlns="http://schemas.openxmlformats.org/spreadsheetml/2006/main">
  <c r="F10" i="12"/>
  <c r="F11"/>
  <c r="F9"/>
  <c r="F136" l="1"/>
  <c r="F137"/>
  <c r="F138" l="1"/>
  <c r="F140"/>
  <c r="F196" l="1"/>
  <c r="F197"/>
  <c r="F198"/>
  <c r="F109"/>
  <c r="F110"/>
  <c r="F111"/>
  <c r="F71"/>
  <c r="F72"/>
  <c r="F243"/>
  <c r="F245"/>
  <c r="F240"/>
  <c r="F221" l="1"/>
  <c r="F229"/>
  <c r="F227" l="1"/>
  <c r="F233"/>
  <c r="F225"/>
  <c r="F231"/>
  <c r="F237"/>
  <c r="F235"/>
  <c r="F223" l="1"/>
  <c r="F214"/>
  <c r="F215"/>
  <c r="F212"/>
  <c r="A13"/>
  <c r="F206" l="1"/>
  <c r="F205"/>
  <c r="F94" l="1"/>
  <c r="F149"/>
  <c r="F201"/>
  <c r="F24"/>
  <c r="F185"/>
  <c r="F186"/>
  <c r="F188"/>
  <c r="F189"/>
  <c r="F191"/>
  <c r="F192"/>
  <c r="F193"/>
  <c r="F194"/>
  <c r="F181"/>
  <c r="F183"/>
  <c r="F180"/>
  <c r="F177"/>
  <c r="F178"/>
  <c r="F166"/>
  <c r="F167"/>
  <c r="F169"/>
  <c r="F142"/>
  <c r="F143"/>
  <c r="F144"/>
  <c r="F145"/>
  <c r="F135"/>
  <c r="F130"/>
  <c r="F131"/>
  <c r="F128"/>
  <c r="F83"/>
  <c r="F85"/>
  <c r="F87"/>
  <c r="F80"/>
  <c r="F37"/>
  <c r="F38"/>
  <c r="F39"/>
  <c r="F41"/>
  <c r="F43"/>
  <c r="F45"/>
  <c r="F47"/>
  <c r="F49"/>
  <c r="F51"/>
  <c r="F52"/>
  <c r="F54"/>
  <c r="F55"/>
  <c r="F56"/>
  <c r="F57"/>
  <c r="F62"/>
  <c r="F63"/>
  <c r="F65"/>
  <c r="F67"/>
  <c r="F68"/>
  <c r="E19"/>
  <c r="F16"/>
  <c r="F15"/>
  <c r="A18"/>
  <c r="A21" s="1"/>
  <c r="F98"/>
  <c r="G18" i="6"/>
  <c r="H18" s="1"/>
  <c r="G17"/>
  <c r="G7"/>
  <c r="H7"/>
  <c r="F170" i="12"/>
  <c r="F203"/>
  <c r="G23" i="10"/>
  <c r="E15" i="6"/>
  <c r="H23" i="10"/>
  <c r="F23"/>
  <c r="B23"/>
  <c r="E16" i="6" s="1"/>
  <c r="H16" s="1"/>
  <c r="C23" i="10"/>
  <c r="D23"/>
  <c r="E13" i="6"/>
  <c r="E23" i="10"/>
  <c r="I23"/>
  <c r="J23"/>
  <c r="K23"/>
  <c r="L23"/>
  <c r="E17" i="6"/>
  <c r="H17" s="1"/>
  <c r="M23" i="10"/>
  <c r="E14" i="6"/>
  <c r="G9"/>
  <c r="H9" s="1"/>
  <c r="G10"/>
  <c r="H10" s="1"/>
  <c r="G11"/>
  <c r="G12"/>
  <c r="G13"/>
  <c r="G14"/>
  <c r="H14" s="1"/>
  <c r="G15"/>
  <c r="G16"/>
  <c r="G8"/>
  <c r="H8" s="1"/>
  <c r="F38" i="9"/>
  <c r="H35"/>
  <c r="G35"/>
  <c r="H32"/>
  <c r="G32"/>
  <c r="H31"/>
  <c r="G31"/>
  <c r="G28"/>
  <c r="H28" s="1"/>
  <c r="J27"/>
  <c r="J26"/>
  <c r="J28"/>
  <c r="J25"/>
  <c r="H24"/>
  <c r="G24"/>
  <c r="J22"/>
  <c r="J21"/>
  <c r="J23"/>
  <c r="J20"/>
  <c r="H20"/>
  <c r="G20"/>
  <c r="J18"/>
  <c r="J17"/>
  <c r="J19"/>
  <c r="J16"/>
  <c r="H16"/>
  <c r="G16"/>
  <c r="H11"/>
  <c r="G11"/>
  <c r="H10"/>
  <c r="G10"/>
  <c r="H9"/>
  <c r="G9"/>
  <c r="H6"/>
  <c r="G6"/>
  <c r="H5"/>
  <c r="G5"/>
  <c r="H4"/>
  <c r="H38" s="1"/>
  <c r="G4"/>
  <c r="E12" i="6"/>
  <c r="H12" s="1"/>
  <c r="E11"/>
  <c r="H11"/>
  <c r="F156" i="12" l="1"/>
  <c r="H15" i="6"/>
  <c r="H13"/>
  <c r="F19" i="12"/>
  <c r="F32"/>
  <c r="F92"/>
  <c r="F162"/>
  <c r="A22"/>
  <c r="F61"/>
  <c r="F48"/>
  <c r="H20" i="6"/>
  <c r="F159" i="12" l="1"/>
  <c r="F165"/>
  <c r="F219"/>
  <c r="F125"/>
  <c r="F124"/>
  <c r="F132"/>
  <c r="F172"/>
  <c r="F22"/>
  <c r="F42"/>
  <c r="A24"/>
  <c r="F213" l="1"/>
  <c r="F152"/>
  <c r="A26"/>
  <c r="F40"/>
  <c r="F211"/>
  <c r="F216"/>
  <c r="F246" s="1"/>
  <c r="F129"/>
  <c r="F58"/>
  <c r="F78"/>
  <c r="F88"/>
  <c r="F27" l="1"/>
  <c r="A30"/>
  <c r="F102"/>
  <c r="F190"/>
  <c r="F105"/>
  <c r="F44"/>
  <c r="F182"/>
  <c r="F115"/>
  <c r="F53"/>
  <c r="F168"/>
  <c r="F30"/>
  <c r="F179" l="1"/>
  <c r="F50"/>
  <c r="F176"/>
  <c r="F46"/>
  <c r="F36"/>
  <c r="A32"/>
  <c r="F107"/>
  <c r="F112"/>
  <c r="F187"/>
  <c r="F117"/>
  <c r="F120"/>
  <c r="F81"/>
  <c r="F84"/>
  <c r="F86"/>
  <c r="F21" l="1"/>
  <c r="F195"/>
  <c r="F69"/>
  <c r="F184"/>
  <c r="A34"/>
  <c r="F123"/>
  <c r="F127"/>
  <c r="A57" l="1"/>
  <c r="A60" l="1"/>
  <c r="F28"/>
  <c r="A63" l="1"/>
  <c r="F66" l="1"/>
  <c r="F70"/>
  <c r="A72" l="1"/>
  <c r="A75" l="1"/>
  <c r="F73"/>
  <c r="F75"/>
  <c r="A77" l="1"/>
  <c r="A80" l="1"/>
  <c r="A83" l="1"/>
  <c r="A86" l="1"/>
  <c r="A88" l="1"/>
  <c r="A90" l="1"/>
  <c r="A94" l="1"/>
  <c r="A96" l="1"/>
  <c r="A101" l="1"/>
  <c r="A104" l="1"/>
  <c r="A107" l="1"/>
  <c r="A109" l="1"/>
  <c r="A114" l="1"/>
  <c r="A117" l="1"/>
  <c r="A119" l="1"/>
  <c r="A122" l="1"/>
  <c r="A127" l="1"/>
  <c r="A129" l="1"/>
  <c r="F64"/>
  <c r="A131" l="1"/>
  <c r="A134" l="1"/>
  <c r="A137" s="1"/>
  <c r="A140" s="1"/>
  <c r="A142" s="1"/>
  <c r="A144" l="1"/>
  <c r="A147" l="1"/>
  <c r="A151" l="1"/>
  <c r="A154" l="1"/>
  <c r="A156" l="1"/>
  <c r="A158" l="1"/>
  <c r="A161" l="1"/>
  <c r="F154"/>
  <c r="A164" l="1"/>
  <c r="A167" l="1"/>
  <c r="A170" l="1"/>
  <c r="A172" l="1"/>
  <c r="A175" l="1"/>
  <c r="A178" l="1"/>
  <c r="A181" l="1"/>
  <c r="A184" l="1"/>
  <c r="A186" l="1"/>
  <c r="A189" l="1"/>
  <c r="A192" l="1"/>
  <c r="A194" l="1"/>
  <c r="A197" l="1"/>
  <c r="A200" l="1"/>
  <c r="A203" s="1"/>
  <c r="A205" l="1"/>
  <c r="A206" l="1"/>
  <c r="A208" s="1"/>
  <c r="A215" l="1"/>
  <c r="A218" l="1"/>
  <c r="A221" l="1"/>
  <c r="A223" l="1"/>
  <c r="A225" l="1"/>
  <c r="A227" l="1"/>
  <c r="A229" l="1"/>
  <c r="A231" l="1"/>
  <c r="A233" l="1"/>
  <c r="A235" l="1"/>
  <c r="A237" l="1"/>
  <c r="A239" l="1"/>
  <c r="A242" l="1"/>
  <c r="A245" s="1"/>
</calcChain>
</file>

<file path=xl/sharedStrings.xml><?xml version="1.0" encoding="utf-8"?>
<sst xmlns="http://schemas.openxmlformats.org/spreadsheetml/2006/main" count="464" uniqueCount="308">
  <si>
    <t>Description</t>
  </si>
  <si>
    <t>MISCELLANEOUS</t>
  </si>
  <si>
    <t>DINING ROOM</t>
  </si>
  <si>
    <t>MVI ROOM</t>
  </si>
  <si>
    <t>CASHIER</t>
  </si>
  <si>
    <t>RECEPTION/ WAITING</t>
  </si>
  <si>
    <t xml:space="preserve">CUSTOMER LOUNGE </t>
  </si>
  <si>
    <t>WORKSTATIONS</t>
  </si>
  <si>
    <t>CONFERENCE ROOM</t>
  </si>
  <si>
    <t>EXECUTIVE</t>
  </si>
  <si>
    <t>MANAGER</t>
  </si>
  <si>
    <t>COUNTER</t>
  </si>
  <si>
    <t>WORK STATION</t>
  </si>
  <si>
    <t xml:space="preserve">SOFA 2 SEATER </t>
  </si>
  <si>
    <t>DINNING TABLE  (6 SEATER)</t>
  </si>
  <si>
    <t>TOTAL</t>
  </si>
  <si>
    <t>SERVER</t>
  </si>
  <si>
    <t>DESCRIPTION OF ITEM</t>
  </si>
  <si>
    <t>UNIT</t>
  </si>
  <si>
    <t>cum</t>
  </si>
  <si>
    <t>Cum</t>
  </si>
  <si>
    <t>All kinds of soil</t>
  </si>
  <si>
    <t>meter</t>
  </si>
  <si>
    <t>Pipes, cables etc. exceeding 80 mm dia. but not exceeding 300 mm dia.</t>
  </si>
  <si>
    <t>a</t>
  </si>
  <si>
    <t>Pipes, cables etc. exceeding 80mm dia. But not exceeding 300mm dia.</t>
  </si>
  <si>
    <t>metre</t>
  </si>
  <si>
    <t>100sqm</t>
  </si>
  <si>
    <t>sqm</t>
  </si>
  <si>
    <t>b</t>
  </si>
  <si>
    <t>c</t>
  </si>
  <si>
    <t>d</t>
  </si>
  <si>
    <t>Shelves (Cast in situ)</t>
  </si>
  <si>
    <t>e</t>
  </si>
  <si>
    <t>f</t>
  </si>
  <si>
    <t>g</t>
  </si>
  <si>
    <t>h</t>
  </si>
  <si>
    <t>j</t>
  </si>
  <si>
    <t>k</t>
  </si>
  <si>
    <t>Weather shade, Chajjas, corbels etc., including edges.</t>
  </si>
  <si>
    <t>50 mm Thick</t>
  </si>
  <si>
    <t>Kg</t>
  </si>
  <si>
    <t>RM.</t>
  </si>
  <si>
    <t>Each</t>
  </si>
  <si>
    <t>Providing and fixing ISI marked flush door shutters conforming to IS: 2202 (Part I) non-decorative type, core of block board construction with frame of 1st class hard wood and well matched commercial 3 ply veneering with vertical grains or cross bands and face veneers on both faces of shutters :</t>
  </si>
  <si>
    <t>Sqm</t>
  </si>
  <si>
    <t>20 mm dia (heavy type)</t>
  </si>
  <si>
    <t>each</t>
  </si>
  <si>
    <t>250 X 10 mm</t>
  </si>
  <si>
    <t>200X 10 mm</t>
  </si>
  <si>
    <t>150x10 mm</t>
  </si>
  <si>
    <t>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t>
  </si>
  <si>
    <t>1:3 (1 cement: 3 fine sand)</t>
  </si>
  <si>
    <t>Per cm depth per cm width per m length</t>
  </si>
  <si>
    <t>Earth work in excavation by mechanical means (Hydraulic excavator) / manual means over areas (exceeding 30cm in depth. 1.5m in width as well as 10 sqm on plan) including disposal of excavated earth, lead upto 50m and lift upto 1.5m, disposed earth to be levelled and neatly dressed</t>
  </si>
  <si>
    <t>Excavating trenches of required width for pipes, cables, etc including excavation for sockets, and dressing of sides, ramming of bottoms, depth upto 1.5 m including getting out the excavated soil, and then returning the soil as required, in layers not exceeding 20 cm in depth, including consolidating each deposited layer by ramming, watering, etc. and disposing of surplus excavated soil as directed, within a lead of 50 m :</t>
  </si>
  <si>
    <t>Extra for excavating trenches for pipes, cables etc. in all kinds of soil for depth exceeding 1.5 m, but not exceeding 3 m. (Rate is over corresponding basic item for depth upto 1.5 metre).</t>
  </si>
  <si>
    <t xml:space="preserve">Filling available excavated earth (excluding rock) in trenches, plinth, sides of foundations etc. in layers not exceeding 20cm in depth, consolidating each deposited layer by ramming and watering, lead up to 50 m and lift upto 1.5 m
</t>
  </si>
  <si>
    <t>Supplying and filling in plinth with Jamuna sand under floors, including watering, ramming, consolidating and dressing complete.</t>
  </si>
  <si>
    <t>Clearing jungle including uprooting of rank vegetation, grass, brush wood, trees and saplings of girth upto 30 cm measured at a height of 1 m above ground level and removal of rubbish upto a distance of 50 m outside the periphery of the area cleared.</t>
  </si>
  <si>
    <t xml:space="preserve">Providing and laying in position cement concrete of specified grade excluding the cost of centering and shuttering - All work up to plinth level :
</t>
  </si>
  <si>
    <t>1:4:8 (1 Cement : 4 coarse sand : 8 graded stone aggregate 40 mm nominal size).</t>
  </si>
  <si>
    <t>Applying a coat of residual petroleum bitumen of grade of VG-10 of approved quality using 1.7kg per square metre on damp proof course after cleaning the surface with brushes and finally with a piece of cloth lightly soaked in kerosene oil.</t>
  </si>
  <si>
    <t>Centering and shuttering including strutting, propping etc. and removal of form for :</t>
  </si>
  <si>
    <t>Walls (any thickness) including attached pilasters, butteresses, plinth and string courses etc.</t>
  </si>
  <si>
    <t>Suspended floors, roofs, landings, balconies and access platform.</t>
  </si>
  <si>
    <t>Lintels, beams, plinth beams, girders, bressumers and cantilevers.</t>
  </si>
  <si>
    <t>Columns, Pillars, Piers, Abutments, Posts and Struts.</t>
  </si>
  <si>
    <t>Stairs, (excluding landings) except spiral-staircases.</t>
  </si>
  <si>
    <t>Small lintels not exceeding 1.5m clear span, moulding as in cornices, window sills, string courses, bands, copings, bed plates, anchor blocks and the like.</t>
  </si>
  <si>
    <t>Edges of slabs and breaks in floors and walls.</t>
  </si>
  <si>
    <t xml:space="preserve"> Under 20 cm wide</t>
  </si>
  <si>
    <t xml:space="preserve">Extra for additional height in centering, shuttering where ever required with adequate bracing, propping etc. including cost of de-shuttering and decentering at all levels, over a height of 3.5 m, for every additional height of 1 metre or part thereof (Plan area to be measured)
</t>
  </si>
  <si>
    <t>Suspended floors, roofs, landing, beams and balconies (Plan area to be measured).</t>
  </si>
  <si>
    <t>Providing precast cement concrete Jali 1:2:4 (1 cement : 2 coarse sand : 4 graded stone aggregate 6mm nominal size) reinforced with 1.6 mm dia mild steel wire including centering and shuttering, roughening cleaning, fixing and finishing in cement mortar 1:3 (1 cement: 3 fine sand) etc. complete excluding plastering of the jambs, sills and soffits.</t>
  </si>
  <si>
    <t>Steel reinforcement for R.C.C. work including straightening, cutting, bending, placing in position and binding all complete upto plinth level.</t>
  </si>
  <si>
    <t>Thermo-Mechanically Treated bars.</t>
  </si>
  <si>
    <t>Steel reinforcement for R.C.C. work including straightening, cutting, bending, placing in position and binding all complete above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</si>
  <si>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</si>
  <si>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All works upto plinth level.</t>
  </si>
  <si>
    <t>Brick work with common burnt clay F.P.S. (non modular) bricks of class designation 7.5 in foundation and plinth in:</t>
  </si>
  <si>
    <t>Cement mortar 1:6 (1 cement : 6 coarse sand)</t>
  </si>
  <si>
    <t>Brick work with common burnt clay F.P.S. (non modular) bricks of class designation 7.5 in superstructure above plinth level up to floor V level in all shapes and sizes in :</t>
  </si>
  <si>
    <t>Half brick masonry with common burnt clay F.P.S. (non modular) bricks of class designation 7.5 in superstructure above plinth level up to floor V level.</t>
  </si>
  <si>
    <t>Cement mortar 1:4 (1 cement :4 coarse sand)</t>
  </si>
  <si>
    <t>Extra for providing and placing in position 2 Nos. 6mm dia. M.S. bars at every third course of half brick masonry.</t>
  </si>
  <si>
    <t xml:space="preserve">
Stone tile (polished) work for wall lining over 12mm thick bed of cement mortar 1:3 (1 cement : 3 coarse sand) and cement slurry @ 3.3 kg/sqm including pointing in white cement complete.</t>
  </si>
  <si>
    <t>8mm thick.</t>
  </si>
  <si>
    <t>Granite of any colour and shade.</t>
  </si>
  <si>
    <t>35 mm thick including ISI marked Stainless Steel butt hinges with necessary screws.</t>
  </si>
  <si>
    <t>Extra for providing lipping with 2nd class teak wood battens 25 mm minimum depth on all edges of flush door shutters (over all area of door shutter to be measured).</t>
  </si>
  <si>
    <t>Providing and fixing nickel plated M.S. pipe curtain rods with nickel plated brackets :</t>
  </si>
  <si>
    <t>Rm</t>
  </si>
  <si>
    <t>Providing and fixing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t>
  </si>
  <si>
    <t>Providing and fixing aluminium sliding door bolts ISI marked anodised (anodic coating not less than grade AC 10 as per IS : 1868) transparent or dyed to required colour or shade with nuts and screws etc. complete :</t>
  </si>
  <si>
    <t>300x16 mm</t>
  </si>
  <si>
    <t>Providing and fixing aluminium tower bolts ISI marked anodised (anodic coating not less than grade AC 10 as per IS : 1868 ) transparent or dyed to required colour or shade with necessary screws etc. complete :</t>
  </si>
  <si>
    <t>Providing and fixing bright finished brass 100 mm mortice latch and lock ISI marked with six levers and a pair of anodised (anodic coating not less than grade AC 10 as per IS : 1868) aluminium lever handles with necessary screws etc. complete (Best make of approved quality).</t>
  </si>
  <si>
    <t>Providing and fixing factory made P.V.C. door frame of size 50x47mm with a wall thickness of 5mm, made out of extruded 5mm rigid PVC foam sheet,mitred at corners and joined with 2 Nos. of 150mm long brackets of 15x15mm M.S. square tube, the vertical door frame profiles to be reinforced with 19x19mm M.S. square tube of 19 gauge, EPDM rubber gasket weather seal to be provided through out the frame. The door frame to be fixed to the wall using M.S. screws of 65/100mm size, complete as per manufacturers specification and direction of Engineer-in-Charge.</t>
  </si>
  <si>
    <t>Providing and fixing factory made panel PVC door shutter consisting of frame made out of M.S. tubes of 19 gauge thickness and size of 19mm x 19mm for styles and 15x15mm for top &amp; bottom rails. M.S. frame shall have a coat of steel primers of approved make and manufacture . M.S. frame covered with 5mm thick heat moulded PVC 'C' channel of size 30mm thickness, 70mm width out of which 50mm shall be flat and 20mm shall be tapered in 45degree angle on both side forming styles; and 5mm thick, 95mm wide PVC sheet out of which 75mm shall be flat and 20mm shall be tapered in 45 degree on the inner side to form top and bottom rail and 115mm wide PVC sheet out of which 75mm shall be flat and 20mm shall be tapered on both sides to form lock rail. Top, bottom and lock rails shall be provided both side of the panel. 10mm (5mm x 2 ) thick, 20mm wide cross PVC sheet be provided as gap insert for top rail &amp; bottom rail. paneling of 5mm thick both side PVC sheet to be fitted in the M.S. frame welded/ sealed to the styles &amp; rails with 7mm (5mm+2mm) thick x 15mm wide PVC sheet beading on inner side, and joined together with solvent cement adhesive. An additional 5mm thick PVC strip of 20mm width is to be stuck on the interior side of the 'C' Channel using PVC solvent adhesive etc. complete as per direction of Engineer-in-charge. Manufacturer’s specification &amp; drawing.</t>
  </si>
  <si>
    <t>30 mm thick pre laminated PVC door shutters.</t>
  </si>
  <si>
    <t>Kota stone slab flooring over 20 mm (average) thick base laid over and jointed with grey cement slurry mixed with pigment to match the shade of the slab including rubbing and polishing complete with base of cement mortar 1 : 4 (1 cement : 4 coarse sand) :</t>
  </si>
  <si>
    <t>25 mm thick.</t>
  </si>
  <si>
    <t>Providing and fixing Ist quality ceramic glazed wall tiles conforming to IS : 15622 (thickness to be specified by the manufacturer ) of approved make in all colours, shades except burgundy, bottle green, black of any size as approved by Engineer-in-Charge, in skirting, risers of steps and dados over 12 mm thick bed of cement Mortar 1:3 (1 cement : 3 coarse sand) and jointing with grey cement slurry @ 3.3kg per sqm including pointing in white cement mixed with pigment of matching shade complete.</t>
  </si>
  <si>
    <t>Providing and laying rectified Glazed Ceramic floor tiles 300x300 mm or more (thickness to be specified by the manufacturer) of 1st quality conforming to IS : 15622 of approved make in colours White, Ivory, Grey, Fume Red Brown, laid on 20mm thick cement mortar 1:4 (1 Cement : 4 Coarse sand) including grouting the joints with white cement and matching pigments etc., complete.</t>
  </si>
  <si>
    <t>Providing and laying vitrified floor tiles in different sizes (thickness to be specified by the manufacturer) with water absorption's less than 0.08% and conforming to IS : 15622 of approved make in all colours and shades, laid on 20mm thick cement mortar 1:4 (1 cement : 4 coarse sand) including grouting the joints with white cement and matching pigments etc., complete.</t>
  </si>
  <si>
    <t>Size of Tile 600x600 mm</t>
  </si>
  <si>
    <t>Painting top of roofs with bitumen of approved quality @ 17kg per 10 sqm impregnated with a coat of coarse sand at 60 cudm per 10sqm including cleaning the slab surface with brushes and finally with a piece of cloth lightly soaked in kerosene oil complete :</t>
  </si>
  <si>
    <t>With residual type petroleum bitumen of grade VG - 10.</t>
  </si>
  <si>
    <t>Providing gola 75x75 mm in cement concrete 1:2:4 (1 cement : 2 coarse sand : 4 stone aggregate 10mm and down gauge) including finishing with cement mortar 1:3 (1 cement : 3 fine sand) as per standard design :</t>
  </si>
  <si>
    <t>In 75x75mm deep chase</t>
  </si>
  <si>
    <t>Making khurras 45x45 cm with average minimum thickness of 5 cm cement concrete 1:2:4 (1 cement : 2 coarse sand : 4 graded stone aggregate of 20 mm nominal size) over P.V.C. sheet 1mx1mx400micron, finished with 12mm cement plaster 1:3 (1 cement : 3 coarse sand) and a coat of neat cement, rounding the edges and making and finishing the outlet complete.</t>
  </si>
  <si>
    <t>12 mm cement plaster of mix :</t>
  </si>
  <si>
    <t>1:4 (1 cement: 4 fine sand)</t>
  </si>
  <si>
    <t>15 mm cement plaster on the rough side of single or half brick wall of mix :</t>
  </si>
  <si>
    <t>6 mm cement plaster of mix :</t>
  </si>
  <si>
    <t>Providing and applying plaster of paris putty of 2 mm thickness over plastered surface to prepare the surface even and smooth complete</t>
  </si>
  <si>
    <t>Finishing walls with Acrylic Smooth exterior paint of required shade :</t>
  </si>
  <si>
    <t>New work (Two or more coat applied @ 1.67 ltr/10 sqm over and including priming coat of exterior primer applied @ 2.20 kg/ 10 sqm).</t>
  </si>
  <si>
    <t>Applying priming coat :</t>
  </si>
  <si>
    <t>With ready mixed pink or Grey primer of approved brand and manufacture on wood work (hard and soft wood)</t>
  </si>
  <si>
    <t>With ready mixed red oxide zinc chromate primer of approved brand and manufacture on steel galvanised iron/steel works</t>
  </si>
  <si>
    <t>Wall painting with acrylic emulsion paint of approved brand and manufacture to give an even shade:</t>
  </si>
  <si>
    <t>Two or more coats on new work.</t>
  </si>
  <si>
    <t>Painting with synthetic enamel paint of approved brand and manufacture to give an even shade :</t>
  </si>
  <si>
    <t>Providing and laying design mix cement concrete of M-30 grade, in roads/ taxi tracks/ runways, using cement content as per design mix, using coarse sand and graded stone aggregate of 40 mm nominal size in appropriate proportions as per approved &amp; specified design criteria, providing dowel bars with sleeve/ tie bars wherever required, laying at site, spreading and compacting, mechanically by using needle and surface vibrators, levelling to required slope/ camber, finishing with required texture, including steel form work with sturdy M.S. channel sections, curing, making provision for contraction/ expansion, construction &amp; longitudinal joints ( 10 mm wide x 50 mm deep) by groove cutting machine, providing and filling joints with approved joint filler and sealants, complete all as per direction of Engineer-in-charge (Item of joint fillers, sealants, dowel bars with sleeve/ tie bars to be paid separately)
Note:- Cement content considered in M-30 is @ 340 kg/cum. Excess/ less cement used as per design mix is payable/ recoverable separately.</t>
  </si>
  <si>
    <t>Cement concrete manufactured in automatic batching plant (RMC plant) i/c transportation to site in transit mixer.</t>
  </si>
  <si>
    <t>Providing and fixing in position pre-moulded joint filler in expansion joints.</t>
  </si>
  <si>
    <t>Providing and laying integral cement based water proofing treatment including preparation of surface as required for treatment of roofs, balconies, terraces etc consisting of following operations: a) Applying a slurry coat of neat cement using 2.75 kg/sqm. of cement admixed with water proofing compound conforming to IS. 2645 and approved 1:4 (1 cement :4 coarse sand) admixed with water proofing compound conforming to IS : 2645 and approved by Engineer-in-charge including laying glass fibre cloth of approved quality in top layer of plaster and finally finishing the surface with trowel with neat cement slurry and making pattern of 300x300 mm square 3mm deep. e) The whole terrace so finished shall be flooded with water for a minimum period of two weeks for curing and for final test. All above operations to be done in order and as directed and specified by the Engineer-in-Charge :by Engineer-in-charge over the RCC slab including adjoining walls upto 300mm height including cleaning the surface before treatment. b) Laying brick bats with mortar using broken bricks/brick bats 25 mm to 115mm size with 50% of cement mortar 1:5 (1 cement : 5 coarse sand) admixed with water proofing compound conforming to IS : 2645 and approved by Engineer-in-charge over 20 mm thick layer of cement mortar of mix 1:5 (1 cement :5 coarse sand ) admixed with water proofing compound conforming to IS : 2645 and approved by Engineer-in-charge to required slope and treating similarly the adjoining walls upto 300 mm height including rounding of junctions of walls and slabs c) After two days of proper curing applying a second coat of cement slurry using 2.75kg/ sqm of cement admixed with water proofing compound conforming to IS : 2645 and approved by Engineer-in-charge. d) Finishing the surface with 20 mm thick jointless cement mortar of mix</t>
  </si>
  <si>
    <t>With average thickness of 120mm and minimum thickness at khurra as 65 mm.</t>
  </si>
  <si>
    <t>no of fans</t>
  </si>
  <si>
    <t>Foundations, footings, bases of columns, etc. for mass concrete.</t>
  </si>
  <si>
    <t>QUANTITY</t>
  </si>
  <si>
    <t>Brick edging 7cm wide 11.4cm. deep to plinth protection with common burnt clay F.P.S. (non modular) bricks of class designation 7.5 including grouting with cement mortar 1:4 (1 cement : 4 fine sand).</t>
  </si>
  <si>
    <t>PROFORMA FOR CALCULATION OF COST INDEX (PAR 1.10.2007, PAGE 20) ON 12 TH MAR 2012 FOR LAWNGTLAI</t>
  </si>
  <si>
    <t xml:space="preserve"> (Rates as per PWD Mizoram SOR 2007 Plus CI 157.8)</t>
  </si>
  <si>
    <t>Sl. No.</t>
  </si>
  <si>
    <t>Unit</t>
  </si>
  <si>
    <t>Rate as on 1.10.2007 in Rs.</t>
  </si>
  <si>
    <t>Weightage</t>
  </si>
  <si>
    <t>Rate as on 10.03.2012 in Rs.</t>
  </si>
  <si>
    <t>Cost Index</t>
  </si>
  <si>
    <t>Bricks</t>
  </si>
  <si>
    <t>1000 Nos.</t>
  </si>
  <si>
    <t>Cement (OPC)</t>
  </si>
  <si>
    <t>Qtl.</t>
  </si>
  <si>
    <t>Steel</t>
  </si>
  <si>
    <t>8 &amp; 10 MM (Tor Steel)</t>
  </si>
  <si>
    <t>12 &amp; 16 MM (Tor Steel)</t>
  </si>
  <si>
    <t>Agreegate 20 MM Size</t>
  </si>
  <si>
    <t>Sand (Coarse Sand)</t>
  </si>
  <si>
    <t>Flooring Items</t>
  </si>
  <si>
    <t>Mozaic Tiles</t>
  </si>
  <si>
    <t>Ceramic Tiles</t>
  </si>
  <si>
    <t>Kota Stone</t>
  </si>
  <si>
    <t>Granite Stone</t>
  </si>
  <si>
    <t>Paints</t>
  </si>
  <si>
    <t>Lit.</t>
  </si>
  <si>
    <t>Synthetic Enamel Paint</t>
  </si>
  <si>
    <t>OBD</t>
  </si>
  <si>
    <t>Plastic Enamel Paint</t>
  </si>
  <si>
    <t>Ply &amp; Commercial Wood</t>
  </si>
  <si>
    <t>12 MM Thick Particle Board</t>
  </si>
  <si>
    <t>Steel Window Standard Z Section</t>
  </si>
  <si>
    <t>Aluminium Window</t>
  </si>
  <si>
    <t>Pipes</t>
  </si>
  <si>
    <t>Mtr.</t>
  </si>
  <si>
    <t>15 MM GI Pipe</t>
  </si>
  <si>
    <t>100 MM SCI Pipes</t>
  </si>
  <si>
    <t>20 MM Black Conduit</t>
  </si>
  <si>
    <t>Lamps &amp; Fans</t>
  </si>
  <si>
    <t>Ceiling Fan 48"</t>
  </si>
  <si>
    <t>1.20 M Fluroscent Tube with fittings</t>
  </si>
  <si>
    <t>Elect. Machinary Fitting Motors 7.5 HP (Pump Set) 1500 RPM (Kirloskar)</t>
  </si>
  <si>
    <t>Wires &amp; Cables (Copper)</t>
  </si>
  <si>
    <t>100 Mtr.</t>
  </si>
  <si>
    <t>1.5 sqmm</t>
  </si>
  <si>
    <t>4.0 sqmm</t>
  </si>
  <si>
    <t>Labour</t>
  </si>
  <si>
    <t>Skilled</t>
  </si>
  <si>
    <t>Unskilled</t>
  </si>
  <si>
    <t>Total</t>
  </si>
  <si>
    <t>Admin Chair</t>
  </si>
  <si>
    <t>Staff Chair</t>
  </si>
  <si>
    <t>Waiting Lounge Chair</t>
  </si>
  <si>
    <t>Providing small stool as per design.</t>
  </si>
  <si>
    <t>LOOSE FURNITURE</t>
  </si>
  <si>
    <t xml:space="preserve"> </t>
  </si>
  <si>
    <r>
      <t xml:space="preserve"> </t>
    </r>
    <r>
      <rPr>
        <sz val="10.9"/>
        <color indexed="8"/>
        <rFont val="Calibri"/>
        <family val="2"/>
      </rPr>
      <t xml:space="preserve">12.63% </t>
    </r>
    <r>
      <rPr>
        <sz val="11"/>
        <rFont val="Calibri"/>
        <family val="2"/>
      </rPr>
      <t xml:space="preserve"> </t>
    </r>
  </si>
  <si>
    <r>
      <t xml:space="preserve"> </t>
    </r>
    <r>
      <rPr>
        <sz val="10.9"/>
        <color indexed="8"/>
        <rFont val="Calibri"/>
        <family val="2"/>
      </rPr>
      <t xml:space="preserve">Each </t>
    </r>
    <r>
      <rPr>
        <sz val="11"/>
        <rFont val="Calibri"/>
        <family val="2"/>
      </rPr>
      <t xml:space="preserve"> </t>
    </r>
  </si>
  <si>
    <r>
      <t xml:space="preserve"> </t>
    </r>
    <r>
      <rPr>
        <sz val="10.9"/>
        <color indexed="8"/>
        <rFont val="Calibri"/>
        <family val="2"/>
      </rPr>
      <t xml:space="preserve">Alice (coffee Tables, Page No. 10) </t>
    </r>
    <r>
      <rPr>
        <sz val="11"/>
        <rFont val="Calibri"/>
        <family val="2"/>
      </rPr>
      <t xml:space="preserve"> </t>
    </r>
  </si>
  <si>
    <r>
      <t xml:space="preserve"> </t>
    </r>
    <r>
      <rPr>
        <sz val="10.9"/>
        <color indexed="8"/>
        <rFont val="Calibri"/>
        <family val="2"/>
      </rPr>
      <t xml:space="preserve">L 42 (Powder Coated MS + Synthetic Fabric) </t>
    </r>
    <r>
      <rPr>
        <sz val="11"/>
        <rFont val="Calibri"/>
        <family val="2"/>
      </rPr>
      <t xml:space="preserve"> </t>
    </r>
  </si>
  <si>
    <r>
      <t xml:space="preserve"> </t>
    </r>
    <r>
      <rPr>
        <sz val="10.9"/>
        <color indexed="8"/>
        <rFont val="Calibri"/>
        <family val="2"/>
      </rPr>
      <t xml:space="preserve">10539.00 </t>
    </r>
    <r>
      <rPr>
        <sz val="11"/>
        <rFont val="Calibri"/>
        <family val="2"/>
      </rPr>
      <t xml:space="preserve"> </t>
    </r>
  </si>
  <si>
    <r>
      <t xml:space="preserve"> </t>
    </r>
    <r>
      <rPr>
        <sz val="10.9"/>
        <color indexed="8"/>
        <rFont val="Calibri"/>
        <family val="2"/>
      </rPr>
      <t xml:space="preserve">Karina High Back (with all features) </t>
    </r>
    <r>
      <rPr>
        <sz val="11"/>
        <rFont val="Calibri"/>
        <family val="2"/>
      </rPr>
      <t xml:space="preserve"> </t>
    </r>
  </si>
  <si>
    <r>
      <t xml:space="preserve"> </t>
    </r>
    <r>
      <rPr>
        <sz val="10.9"/>
        <color indexed="8"/>
        <rFont val="Calibri"/>
        <family val="2"/>
      </rPr>
      <t xml:space="preserve">10628.00 </t>
    </r>
    <r>
      <rPr>
        <sz val="11"/>
        <rFont val="Calibri"/>
        <family val="2"/>
      </rPr>
      <t xml:space="preserve"> </t>
    </r>
  </si>
  <si>
    <r>
      <t xml:space="preserve"> </t>
    </r>
    <r>
      <rPr>
        <sz val="10.9"/>
        <color indexed="8"/>
        <rFont val="Calibri"/>
        <family val="2"/>
      </rPr>
      <t xml:space="preserve">Karina Mid Back (without any features) </t>
    </r>
    <r>
      <rPr>
        <sz val="11"/>
        <rFont val="Calibri"/>
        <family val="2"/>
      </rPr>
      <t xml:space="preserve"> </t>
    </r>
  </si>
  <si>
    <r>
      <t xml:space="preserve"> </t>
    </r>
    <r>
      <rPr>
        <sz val="10.9"/>
        <color indexed="8"/>
        <rFont val="Calibri"/>
        <family val="2"/>
      </rPr>
      <t xml:space="preserve">8489.00 </t>
    </r>
    <r>
      <rPr>
        <sz val="11"/>
        <rFont val="Calibri"/>
        <family val="2"/>
      </rPr>
      <t xml:space="preserve"> </t>
    </r>
  </si>
  <si>
    <r>
      <t xml:space="preserve"> </t>
    </r>
    <r>
      <rPr>
        <sz val="10.9"/>
        <color indexed="8"/>
        <rFont val="Calibri"/>
        <family val="2"/>
      </rPr>
      <t xml:space="preserve">Task 7046 R </t>
    </r>
    <r>
      <rPr>
        <sz val="11"/>
        <rFont val="Calibri"/>
        <family val="2"/>
      </rPr>
      <t xml:space="preserve"> </t>
    </r>
  </si>
  <si>
    <r>
      <t xml:space="preserve"> </t>
    </r>
    <r>
      <rPr>
        <sz val="10.9"/>
        <color indexed="8"/>
        <rFont val="Calibri"/>
        <family val="2"/>
      </rPr>
      <t xml:space="preserve">Impress Table Set (with Side Table &amp; Pedestal Storage) </t>
    </r>
    <r>
      <rPr>
        <sz val="11"/>
        <rFont val="Calibri"/>
        <family val="2"/>
      </rPr>
      <t xml:space="preserve"> </t>
    </r>
  </si>
  <si>
    <r>
      <t xml:space="preserve"> </t>
    </r>
    <r>
      <rPr>
        <sz val="10.9"/>
        <color indexed="8"/>
        <rFont val="Calibri"/>
        <family val="2"/>
      </rPr>
      <t xml:space="preserve">Senate Modular Conference Table (6 Persons) </t>
    </r>
    <r>
      <rPr>
        <sz val="11"/>
        <rFont val="Calibri"/>
        <family val="2"/>
      </rPr>
      <t xml:space="preserve"> </t>
    </r>
  </si>
  <si>
    <t>Admin Visitor Chair</t>
  </si>
  <si>
    <t>Director table</t>
  </si>
  <si>
    <t>Rs.</t>
  </si>
  <si>
    <t>inspecton shed</t>
  </si>
  <si>
    <t>driver's waiting</t>
  </si>
  <si>
    <t>Conference  table</t>
  </si>
  <si>
    <t>Conference  chair</t>
  </si>
  <si>
    <t>Reception table</t>
  </si>
  <si>
    <t>Cash counter</t>
  </si>
  <si>
    <t>Dining table</t>
  </si>
  <si>
    <r>
      <rPr>
        <sz val="10.9"/>
        <color indexed="8"/>
        <rFont val="Calibri"/>
        <family val="2"/>
      </rPr>
      <t xml:space="preserve">Many person cluster side by side‐recta Workstation 1200x600mm Stallion / Spacio ‐using fins in place of panel, including of storage also </t>
    </r>
    <r>
      <rPr>
        <sz val="11"/>
        <rFont val="Calibri"/>
        <family val="2"/>
      </rPr>
      <t xml:space="preserve"> </t>
    </r>
  </si>
  <si>
    <r>
      <t xml:space="preserve"> </t>
    </r>
    <r>
      <rPr>
        <b/>
        <sz val="10.9"/>
        <color indexed="8"/>
        <rFont val="Calibri"/>
        <family val="2"/>
      </rPr>
      <t xml:space="preserve">Sl. No. </t>
    </r>
    <r>
      <rPr>
        <b/>
        <sz val="11"/>
        <rFont val="Calibri"/>
        <family val="2"/>
      </rPr>
      <t xml:space="preserve"> </t>
    </r>
  </si>
  <si>
    <r>
      <t xml:space="preserve"> </t>
    </r>
    <r>
      <rPr>
        <b/>
        <sz val="10.9"/>
        <color indexed="8"/>
        <rFont val="Calibri"/>
        <family val="2"/>
      </rPr>
      <t xml:space="preserve">Description </t>
    </r>
    <r>
      <rPr>
        <b/>
        <sz val="11"/>
        <rFont val="Calibri"/>
        <family val="2"/>
      </rPr>
      <t xml:space="preserve"> </t>
    </r>
  </si>
  <si>
    <r>
      <t xml:space="preserve"> </t>
    </r>
    <r>
      <rPr>
        <b/>
        <sz val="10.9"/>
        <color indexed="8"/>
        <rFont val="Calibri"/>
        <family val="2"/>
      </rPr>
      <t xml:space="preserve">Godrej Interio Model &amp; Catalogue no. </t>
    </r>
    <r>
      <rPr>
        <b/>
        <sz val="11"/>
        <rFont val="Calibri"/>
        <family val="2"/>
      </rPr>
      <t xml:space="preserve"> </t>
    </r>
  </si>
  <si>
    <r>
      <t xml:space="preserve"> </t>
    </r>
    <r>
      <rPr>
        <b/>
        <sz val="10.9"/>
        <color indexed="8"/>
        <rFont val="Calibri"/>
        <family val="2"/>
      </rPr>
      <t xml:space="preserve">Unit </t>
    </r>
    <r>
      <rPr>
        <b/>
        <sz val="11"/>
        <rFont val="Calibri"/>
        <family val="2"/>
      </rPr>
      <t xml:space="preserve"> </t>
    </r>
  </si>
  <si>
    <r>
      <t xml:space="preserve"> </t>
    </r>
    <r>
      <rPr>
        <b/>
        <sz val="10.9"/>
        <color indexed="8"/>
        <rFont val="Calibri"/>
        <family val="2"/>
      </rPr>
      <t xml:space="preserve">Basic Rate </t>
    </r>
    <r>
      <rPr>
        <b/>
        <sz val="11"/>
        <rFont val="Calibri"/>
        <family val="2"/>
      </rPr>
      <t xml:space="preserve"> </t>
    </r>
  </si>
  <si>
    <r>
      <t xml:space="preserve"> </t>
    </r>
    <r>
      <rPr>
        <b/>
        <sz val="10.9"/>
        <color indexed="8"/>
        <rFont val="Calibri"/>
        <family val="2"/>
      </rPr>
      <t xml:space="preserve">VAT </t>
    </r>
    <r>
      <rPr>
        <b/>
        <sz val="11"/>
        <rFont val="Calibri"/>
        <family val="2"/>
      </rPr>
      <t xml:space="preserve"> </t>
    </r>
  </si>
  <si>
    <r>
      <t xml:space="preserve"> </t>
    </r>
    <r>
      <rPr>
        <b/>
        <sz val="10.9"/>
        <color indexed="8"/>
        <rFont val="Calibri"/>
        <family val="2"/>
      </rPr>
      <t xml:space="preserve">Net Rate </t>
    </r>
    <r>
      <rPr>
        <b/>
        <sz val="11"/>
        <rFont val="Calibri"/>
        <family val="2"/>
      </rPr>
      <t xml:space="preserve"> </t>
    </r>
  </si>
  <si>
    <r>
      <t xml:space="preserve"> </t>
    </r>
    <r>
      <rPr>
        <b/>
        <sz val="10.9"/>
        <color indexed="8"/>
        <rFont val="Calibri"/>
        <family val="2"/>
      </rPr>
      <t xml:space="preserve">Remarks </t>
    </r>
    <r>
      <rPr>
        <b/>
        <sz val="11"/>
        <rFont val="Calibri"/>
        <family val="2"/>
      </rPr>
      <t xml:space="preserve"> </t>
    </r>
  </si>
  <si>
    <r>
      <t xml:space="preserve"> </t>
    </r>
    <r>
      <rPr>
        <b/>
        <sz val="10.9"/>
        <color indexed="8"/>
        <rFont val="Calibri"/>
        <family val="2"/>
      </rPr>
      <t xml:space="preserve">Specifications </t>
    </r>
    <r>
      <rPr>
        <b/>
        <sz val="11"/>
        <rFont val="Calibri"/>
        <family val="2"/>
      </rPr>
      <t xml:space="preserve"> </t>
    </r>
  </si>
  <si>
    <t>Quantity</t>
  </si>
  <si>
    <r>
      <rPr>
        <sz val="10.9"/>
        <color indexed="8"/>
        <rFont val="Calibri"/>
        <family val="2"/>
      </rPr>
      <t xml:space="preserve">Work Stations </t>
    </r>
    <r>
      <rPr>
        <sz val="11"/>
        <rFont val="Calibri"/>
        <family val="2"/>
      </rPr>
      <t xml:space="preserve"> </t>
    </r>
  </si>
  <si>
    <r>
      <rPr>
        <sz val="10.9"/>
        <color indexed="8"/>
        <rFont val="Calibri"/>
        <family val="2"/>
      </rPr>
      <t xml:space="preserve">Conference Table </t>
    </r>
    <r>
      <rPr>
        <sz val="11"/>
        <rFont val="Calibri"/>
        <family val="2"/>
      </rPr>
      <t xml:space="preserve"> </t>
    </r>
  </si>
  <si>
    <r>
      <rPr>
        <sz val="10.9"/>
        <color indexed="8"/>
        <rFont val="Calibri"/>
        <family val="2"/>
      </rPr>
      <t xml:space="preserve">Entrance Lobby Table </t>
    </r>
    <r>
      <rPr>
        <sz val="11"/>
        <rFont val="Calibri"/>
        <family val="2"/>
      </rPr>
      <t xml:space="preserve"> </t>
    </r>
  </si>
  <si>
    <t>Sofa 2 Seater</t>
  </si>
  <si>
    <t>Directors Chairs</t>
  </si>
  <si>
    <r>
      <rPr>
        <sz val="10.9"/>
        <color indexed="8"/>
        <rFont val="Calibri"/>
        <family val="2"/>
      </rPr>
      <t xml:space="preserve">Directors Visitor Chairs </t>
    </r>
    <r>
      <rPr>
        <sz val="11"/>
        <rFont val="Calibri"/>
        <family val="2"/>
      </rPr>
      <t xml:space="preserve"> </t>
    </r>
  </si>
  <si>
    <r>
      <rPr>
        <sz val="10.9"/>
        <color indexed="8"/>
        <rFont val="Calibri"/>
        <family val="2"/>
      </rPr>
      <t xml:space="preserve">Staff Chairs </t>
    </r>
    <r>
      <rPr>
        <sz val="11"/>
        <rFont val="Calibri"/>
        <family val="2"/>
      </rPr>
      <t xml:space="preserve"> </t>
    </r>
  </si>
  <si>
    <r>
      <rPr>
        <sz val="10.9"/>
        <color indexed="8"/>
        <rFont val="Calibri"/>
        <family val="2"/>
      </rPr>
      <t xml:space="preserve">Conference Chairs </t>
    </r>
    <r>
      <rPr>
        <sz val="11"/>
        <rFont val="Calibri"/>
        <family val="2"/>
      </rPr>
      <t xml:space="preserve"> </t>
    </r>
  </si>
  <si>
    <r>
      <rPr>
        <sz val="10.9"/>
        <color indexed="8"/>
        <rFont val="Calibri"/>
        <family val="2"/>
      </rPr>
      <t xml:space="preserve">Directors Table (Including Side Table) </t>
    </r>
    <r>
      <rPr>
        <sz val="11"/>
        <rFont val="Calibri"/>
        <family val="2"/>
      </rPr>
      <t xml:space="preserve"> </t>
    </r>
  </si>
  <si>
    <t>Using M.S. angels 40x40x6 mm for diagonal braces</t>
  </si>
  <si>
    <t>Providing and fixing 1mm thick M.S. sheet door with frame of 40x40x6 mm angle iron and 3 mm M.S. gusset plates at the junctions and corners, all necessary fittings complete, including applying a priming coat of
approved steel primer.</t>
  </si>
  <si>
    <t>Steel work welded in built up sections/ framed work including cutting, hoisting, fixing in position and applying a priming coat of approved steel primer using structural steel etc. as required.</t>
  </si>
  <si>
    <t>Pipes, cables etc. exceeding 300 mm dia but not exceeding 600 mm.</t>
  </si>
  <si>
    <t xml:space="preserve"> RATE  (Rs.)</t>
  </si>
  <si>
    <t>AMOUNT (Rs.)</t>
  </si>
  <si>
    <t>Providing and fixing 18mm thick gang saw cut mirror polished premoulded and prepolished) machine cut for kitchen platforms, vanity counters, window sills , facias and similar locations of required size of approved shade, colour and texture laid over 20mm thick base cement mortar 1:4 (1 cement : 4 coarse sand) with joints treated with white cement, mixed with matching pigment, epoxy touch ups, including rubbing, curing, moulding and polishing to edges to give high gloss finish etc. complete at all levels.</t>
  </si>
  <si>
    <t>Raj Nagar Plain white marble/ Udaipur green marble/ Zebra black marble.</t>
  </si>
  <si>
    <t>Area of slab over 0.50 sqm.</t>
  </si>
  <si>
    <t>All works above plinth level upto floor V level</t>
  </si>
  <si>
    <t>SL.</t>
  </si>
  <si>
    <t>Kg.</t>
  </si>
  <si>
    <t>Tile work in skirting, risers of steps and dado (up to 2 m height) over 12 mm thick bed of cement mortar 1:3 (1 cement :3 coarse sand) and jointed with grey cement slurry @ 3.3 kg/sqm including pointing in white cement mixed with pigment of matching shade complete.</t>
  </si>
  <si>
    <t>Marble tiles (polished) Raj Nagar.</t>
  </si>
  <si>
    <t>8 mm thick.</t>
  </si>
  <si>
    <t>Providing and fixing false ceiling with 12 mm thick plain/ semi perforated or with design ceiling tiles of BWP type phenol formaldehyde synthetic resin bonded pressed particle board conforming to IS:3087, finished with a coat of aluminium primer on both sides &amp; edges including two coats of synthetic enamel paint of approved quality on exposed face, fixed to a grid made out of anodised aluminium (with 15 micron anodic coating) T-sections 35 x15x1.5 mm size main runners and cross runners 23.5x19x1.5 mm fixed to main runners placed 600 mm centre to centre both ways so as to form a grid of 600 mm square. The frame work shall be suspended from ceiling by level adjusting hangers of 6 mm dia M.S rod fixed to roof slab by means of ceiling cleats and dash fastener. The suspenders shall be placed 600 x 1200 mm centre to centre including fixing to the frame with C.P brass screws and applying a priming coat of zinc chromate yellow primer (aluminium frame work shall be paid separately).</t>
  </si>
  <si>
    <t xml:space="preserve"> In gratings, frames, guard bar, ladder, railings, brackets, gates and similar works. </t>
  </si>
  <si>
    <t xml:space="preserve"> 77.90 </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</si>
  <si>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t>
  </si>
  <si>
    <t>For fixed portion</t>
  </si>
  <si>
    <t>Anodised aluminium (anodised transparent or dyed to required shade according to IS: 1868, Minimum anodic coating of grade AC 15)</t>
  </si>
  <si>
    <t>Providing and laying Vitrified tiles in different sizes (thickness to be specified by manufacturer) with water absorption less than 0.08 % and conforming to I.S. 15622, of approved make in all colours &amp; shade in skirting, riser of steps, over 12 mm thick bed of cement mortar 1:3 (1 cement: 3 coarse sand), including grouting the joint with white cement &amp; matching pigments etc. complete.</t>
  </si>
  <si>
    <t>Earth work in excavation by mechanical means (Hydraulic excavator) / manual means in foundation trenches or drains (not exceeding 1.5 m in width or 10 sqm on plan) including dressing of sides and ramming of bottoms, lift upto 1.5 m, including getting out the excavated soil and disposal of surplus excavated soil as directed, within a lead of 50 m.</t>
  </si>
  <si>
    <t>Providing wood work in frames of doors, windows, clerestory windows and other frames, wrought framed and fixed in position with hold fast lugs or with dash fasteners of required dia &amp; length ( hold fast lugs or dash fastener shall be paid for separately)</t>
  </si>
  <si>
    <t>Second class teak wood</t>
  </si>
  <si>
    <t>Making plinth protection 50mm thick of cement concrete 1:3:6 (1 cement :3 coarse sand : 6 graded stone aggregate 20 mm nominal size) over 75mm thick bed of dry brick ballast 40 mm nominal size, well rammed and consolidated and grouted with fine sand including finishing the top smooth</t>
  </si>
  <si>
    <t>1:2:4 (1 Cement : 4 coarse sand : 8 graded stone aggregate 40 mm nominal size).</t>
  </si>
  <si>
    <t>For shutters of doors, windows &amp; ventilators including providing and fixing hinges/ pivots and making provision for fixing of fittings wherever required including the cost of EPDM rubber / neoprene gasket required (Fittings shall be paid for separately).</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</si>
  <si>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t>
  </si>
  <si>
    <t>With float glass panes of 4.0 mm thickness</t>
  </si>
  <si>
    <t>Sqm.</t>
  </si>
  <si>
    <t>Trenching in ordinary soil up to a depth of 60cm including removal and stacking of serviceable materials and then disposing of surplus soil, by spreading and neatly leveling within a lead of 50m and making up the trenched area to proper levels by filling with earth or earth mixed with sludge or/and manure before and after flooding trench with water (excluding cost of imported earth, sludge or manure).</t>
  </si>
  <si>
    <t>Supplying and stacking of good earth at site including royalty and carriage up to 1 km (earth measured in stacks will be reduced by 20% for payment).</t>
  </si>
  <si>
    <t>Supplying and stacking sludge at site including royalty and carriage up to 1 km (sludge measured in stacks will be reduced by 8% for payment).</t>
  </si>
  <si>
    <t>Rough dressing the trenched ground including breaking clods.</t>
  </si>
  <si>
    <t>100sq.m.</t>
  </si>
  <si>
    <t>Uprooting weeds from the trenched area after 10 to 15 days of its flooding with water including disposal of uprooted vegetation.</t>
  </si>
  <si>
    <t>Fine dressing the ground.</t>
  </si>
  <si>
    <t>Spreading of sludge, dump manure and / or good earth in required thickness as per direction of Officer-in-charge (Cost of sludge, dump manure and / or good earth to be paid separately).</t>
  </si>
  <si>
    <t>Mixing earth and sludge or manure in the required proportion specified or directed by the Officer-in-charge..</t>
  </si>
  <si>
    <t>100 Sqm</t>
  </si>
  <si>
    <t>Digging holes in ordinary soil and refilling the same with the excavated earth mixed with manure or sludge in the ratio of 2:1 by volume (2 parts of stacked volume of earth after reduction by 20% : 1 part of stacked volume of manure after reduction by 8%) flooding with water, dressing including removal of rubbish and surplus earth, if any, with all leads and lifts (cost of manure, sludge or extra good earth if needed to be paid for separately) :</t>
  </si>
  <si>
    <t>Holes 90 cm dia, and 90 cm deep.</t>
  </si>
  <si>
    <t>Providing and fixing M.S. flat iron tree guard 60 cm dia. and 2 m high, above ground consisting 4 nos. 25 x 6 mm, 2.25 m long and 8 nos. 25 x 3 mm 2 m long verticals M.S. flats, riveted to 3 nos. 25 x 6 mm M.S. flat iron rings in two halves, fixing together at site with required six numbers of 8 mm dia. and 30 mm long bolts, including painting two coats with synthetic enamel paint of approved brand and manufacture over a coat of primer. One name plate of 1 mm thick M.S. sheet of size 250x100 mm shall be welded to the tree guard near the middle height and lettered CPWD / PWD/ any other approved name. The tree guard shall be suitably fixed to the ground by embedding four legs of tree guard in pits of suitable dia and to a depth of 25 cm, refilling the pits with soil and ramming, complete in all respect as per satisfaction and direction of Officer-in-charge.</t>
  </si>
  <si>
    <t>Half brick circular tree guard in bricks, internal diameter 1.25 metre and height 1.2 metre above ground and 0.20 m below ground, bottom two courses laid dry and top three courses in cement mortar 1:6 (1 cement : 6 fine sand) and the intermediate courses being in dry honey comb masonry as per design complete:</t>
  </si>
  <si>
    <t>With common burnt clay F.P.S. (non modular) bricks of class designation 5.</t>
  </si>
  <si>
    <t>Providing and laying at or near ground level factory made kerb stone 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t>
  </si>
  <si>
    <t>Providing and laying 60mm thick factory made cement concrete interlocking paver block of M -30 grade made by block making machine with strong vibratory compaction, of approved size, design &amp; shape, laid in required colour and pattern over and including 50mm thick compacted bed of fine sand, filling the joints with fine sand etc. all complete as per the direction of Engineer-in-charge.</t>
  </si>
  <si>
    <t>Extra for providing richer mixes at all floor levels.
Note:- Excess/less cement over the specified cement content used is payable /recoverable separately.</t>
  </si>
  <si>
    <t>Providing M-30 grade concrete instead of M-25 grade BMC/RMC. (Note:- Cement content considered in M-30 is @ 340 kg/cum).</t>
  </si>
  <si>
    <t>Add for using extra cement in the items of design mix over and above the specified cement content therein.</t>
  </si>
  <si>
    <t>Quintal</t>
  </si>
  <si>
    <t>Extra for providing opening of required size &amp; shape for wash basins/ kitchen sink in kitchen platform, vanity counters and similar location in marble/Granite/stone work including necessary holes for pillar taps etc. including moulding, rubbing and polishing of cut edges etc. complete.</t>
  </si>
  <si>
    <t>Providing and fixing wire gauge shutters using galvanized M.S. wire gauge of average width of aperture 1.4 mm in both directions with wire of dia 0.63 mm, for doors, windows and clerestory windows with hinges and necessary screws:</t>
  </si>
  <si>
    <t>35 mm thick shutters.</t>
  </si>
  <si>
    <t>with ISI marked M.S. pressed butt hinges bright finished of required size.</t>
  </si>
  <si>
    <t>Kiln seasoned and chemically treated hollock wood.</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</si>
  <si>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t>
  </si>
  <si>
    <t>80x1.20 mm M.S. laths with 1.20 mm thick top cover.</t>
  </si>
  <si>
    <t>Providing and fixing ball bearing for rolling shutters.</t>
  </si>
  <si>
    <t>CONSTRUCTION OF 4 DOCTOR'S DISPENSARY AND BRANCH OFFICE  AT NAVAIKULAM,THIRUVANANTHAPURAM</t>
  </si>
  <si>
    <t>PART A -CIVIL WORKS</t>
  </si>
  <si>
    <t>SUB HEAD - 2; CONCRETE WORK</t>
  </si>
  <si>
    <t>SUB HEAD - 3; REINFORCED CEMENT CONCRETE</t>
  </si>
  <si>
    <t>SUB HEAD - 4; BRICK WORK</t>
  </si>
  <si>
    <t>SUB HEAD - 5; MARBLE WORK</t>
  </si>
  <si>
    <t>SUB HEAD - 6; WOOD WORK &amp; PVC WORK</t>
  </si>
  <si>
    <t>SUB HEAD - 7; STEEL WORK</t>
  </si>
  <si>
    <t>SUB HEAD - 8; FLOORING</t>
  </si>
  <si>
    <t>SUB HEAD - 9; ROOFING</t>
  </si>
  <si>
    <t>SUB HEAD - 10; FINISHING</t>
  </si>
  <si>
    <t>SUB HEAD - 11; ROAD WORK</t>
  </si>
  <si>
    <t>SUB HEAD - 12; ALUMINIUM WORKS</t>
  </si>
  <si>
    <t>SUB HEAD - 13; WATERPROOFING</t>
  </si>
  <si>
    <t>SUB HEAD: 14  HORTICULTURAL AND ARBORICULTURAL WORK</t>
  </si>
  <si>
    <t xml:space="preserve">Uprooting rank vegetation and weeds by digging the area to a depth of 60cm, removing all weeds and other growth with roots by forking repeatedly, breaking clods, rough dressing, flooding with water, uprooting fresh growths after 10 to 15 days and then fine dressing for planting new grass, including disposal of all rubbish with all leads </t>
  </si>
  <si>
    <t>TOTAL (PART A -CIVIL WORKS)</t>
  </si>
  <si>
    <t>SUB HEAD - 1: EARTH WORK</t>
  </si>
</sst>
</file>

<file path=xl/styles.xml><?xml version="1.0" encoding="utf-8"?>
<styleSheet xmlns="http://schemas.openxmlformats.org/spreadsheetml/2006/main">
  <numFmts count="5">
    <numFmt numFmtId="44" formatCode="_(&quot;$&quot;* #,##0.00_);_(&quot;$&quot;* \(#,##0.00\);_(&quot;$&quot;* &quot;-&quot;??_);_(@_)"/>
    <numFmt numFmtId="43" formatCode="_(* #,##0.00_);_(* \(#,##0.00\);_(* &quot;-&quot;??_);_(@_)"/>
    <numFmt numFmtId="164" formatCode="0.0"/>
    <numFmt numFmtId="166" formatCode="0.0000"/>
    <numFmt numFmtId="168" formatCode="0.00_);\(0.00\)"/>
  </numFmts>
  <fonts count="24">
    <font>
      <sz val="11"/>
      <color theme="1"/>
      <name val="Calibri"/>
      <family val="2"/>
      <scheme val="minor"/>
    </font>
    <font>
      <sz val="10"/>
      <name val="Helv"/>
      <charset val="204"/>
    </font>
    <font>
      <sz val="10"/>
      <name val="Arial"/>
      <family val="2"/>
    </font>
    <font>
      <sz val="10"/>
      <name val="Arial"/>
      <family val="2"/>
    </font>
    <font>
      <sz val="10"/>
      <name val="Arial"/>
      <family val="2"/>
      <charset val="204"/>
    </font>
    <font>
      <b/>
      <sz val="11"/>
      <name val="Calibri"/>
      <family val="2"/>
    </font>
    <font>
      <sz val="10"/>
      <name val="Arial"/>
      <family val="2"/>
    </font>
    <font>
      <b/>
      <sz val="10"/>
      <name val="Arial"/>
      <family val="2"/>
    </font>
    <font>
      <sz val="11"/>
      <name val="Calibri"/>
      <family val="2"/>
    </font>
    <font>
      <sz val="10.9"/>
      <color indexed="8"/>
      <name val="Calibri"/>
      <family val="2"/>
    </font>
    <font>
      <b/>
      <sz val="10.9"/>
      <color indexed="8"/>
      <name val="Calibri"/>
      <family val="2"/>
    </font>
    <font>
      <sz val="11"/>
      <color theme="1"/>
      <name val="Calibri"/>
      <family val="2"/>
      <scheme val="minor"/>
    </font>
    <font>
      <b/>
      <sz val="11"/>
      <color theme="1"/>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b/>
      <sz val="11"/>
      <name val="Calibri"/>
      <family val="2"/>
      <scheme val="minor"/>
    </font>
    <font>
      <sz val="11"/>
      <name val="Calibri"/>
      <family val="2"/>
      <scheme val="minor"/>
    </font>
    <font>
      <sz val="10.9"/>
      <color indexed="8"/>
      <name val="Calibri"/>
      <family val="2"/>
      <scheme val="minor"/>
    </font>
    <font>
      <b/>
      <sz val="11"/>
      <name val="Times New Roman"/>
      <family val="1"/>
    </font>
    <font>
      <sz val="11"/>
      <name val="Times New Roman"/>
      <family val="1"/>
    </font>
    <font>
      <sz val="10"/>
      <name val="Times New Roman"/>
      <family val="1"/>
    </font>
    <font>
      <sz val="12"/>
      <name val="Times New Roman"/>
      <family val="1"/>
    </font>
    <font>
      <b/>
      <sz val="10"/>
      <name val="Times New Roman"/>
      <family val="1"/>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5">
    <xf numFmtId="0" fontId="0" fillId="0" borderId="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1" fillId="0" borderId="0"/>
    <xf numFmtId="0" fontId="2" fillId="0" borderId="0"/>
    <xf numFmtId="0" fontId="2" fillId="0" borderId="0"/>
    <xf numFmtId="0" fontId="2" fillId="0" borderId="0"/>
    <xf numFmtId="0" fontId="6" fillId="0" borderId="0"/>
    <xf numFmtId="0" fontId="1" fillId="0" borderId="0"/>
    <xf numFmtId="9" fontId="1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ill="0" applyBorder="0" applyAlignment="0" applyProtection="0"/>
    <xf numFmtId="0" fontId="1"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164" fontId="2" fillId="0" borderId="0" applyFill="0" applyBorder="0" applyAlignment="0" applyProtection="0"/>
  </cellStyleXfs>
  <cellXfs count="143">
    <xf numFmtId="0" fontId="0" fillId="0" borderId="0" xfId="0"/>
    <xf numFmtId="0" fontId="7" fillId="0" borderId="0" xfId="27" applyFont="1"/>
    <xf numFmtId="0" fontId="7" fillId="0" borderId="0" xfId="27" applyFont="1" applyAlignment="1">
      <alignment horizontal="center" vertical="center" wrapText="1"/>
    </xf>
    <xf numFmtId="0" fontId="6" fillId="0" borderId="0" xfId="27" applyAlignment="1">
      <alignment horizontal="center"/>
    </xf>
    <xf numFmtId="0" fontId="6" fillId="0" borderId="0" xfId="27"/>
    <xf numFmtId="0" fontId="2" fillId="0" borderId="0" xfId="27" applyFont="1" applyAlignment="1">
      <alignment horizontal="center"/>
    </xf>
    <xf numFmtId="2" fontId="6" fillId="0" borderId="0" xfId="27" applyNumberFormat="1" applyAlignment="1">
      <alignment horizontal="center"/>
    </xf>
    <xf numFmtId="0" fontId="2" fillId="0" borderId="0" xfId="27" applyFont="1"/>
    <xf numFmtId="0" fontId="2" fillId="0" borderId="0" xfId="27" applyFont="1" applyAlignment="1">
      <alignment horizontal="right"/>
    </xf>
    <xf numFmtId="10" fontId="6" fillId="0" borderId="0" xfId="27" applyNumberFormat="1" applyAlignment="1">
      <alignment horizontal="center"/>
    </xf>
    <xf numFmtId="0" fontId="6" fillId="0" borderId="0" xfId="27" applyAlignment="1">
      <alignment horizontal="center" vertical="top"/>
    </xf>
    <xf numFmtId="0" fontId="2" fillId="0" borderId="0" xfId="27" applyFont="1" applyAlignment="1">
      <alignment horizontal="justify" vertical="top" wrapText="1"/>
    </xf>
    <xf numFmtId="0" fontId="2" fillId="0" borderId="0" xfId="27" applyFont="1" applyAlignment="1">
      <alignment horizontal="center" vertical="top"/>
    </xf>
    <xf numFmtId="2" fontId="6" fillId="0" borderId="0" xfId="27" applyNumberFormat="1" applyAlignment="1">
      <alignment horizontal="center" vertical="top"/>
    </xf>
    <xf numFmtId="0" fontId="7" fillId="0" borderId="0" xfId="27" applyFont="1" applyAlignment="1">
      <alignment horizontal="center"/>
    </xf>
    <xf numFmtId="2" fontId="7" fillId="0" borderId="0" xfId="27" applyNumberFormat="1" applyFont="1" applyAlignment="1">
      <alignment horizontal="center"/>
    </xf>
    <xf numFmtId="10" fontId="7" fillId="0" borderId="0" xfId="30" applyNumberFormat="1" applyFont="1"/>
    <xf numFmtId="1" fontId="13" fillId="2" borderId="0" xfId="0" applyNumberFormat="1" applyFont="1" applyFill="1"/>
    <xf numFmtId="1" fontId="13" fillId="0" borderId="0" xfId="0" applyNumberFormat="1" applyFont="1" applyFill="1"/>
    <xf numFmtId="1" fontId="14" fillId="0" borderId="0" xfId="0" applyNumberFormat="1" applyFont="1"/>
    <xf numFmtId="1" fontId="15" fillId="0" borderId="0" xfId="0" applyNumberFormat="1" applyFont="1"/>
    <xf numFmtId="1" fontId="15" fillId="0" borderId="0" xfId="0" applyNumberFormat="1" applyFont="1" applyFill="1"/>
    <xf numFmtId="1" fontId="14" fillId="2" borderId="0" xfId="0" applyNumberFormat="1" applyFont="1" applyFill="1"/>
    <xf numFmtId="0" fontId="0" fillId="0" borderId="0" xfId="0" applyFill="1"/>
    <xf numFmtId="1" fontId="15" fillId="0" borderId="0" xfId="0" applyNumberFormat="1" applyFont="1" applyAlignment="1">
      <alignment horizontal="center"/>
    </xf>
    <xf numFmtId="0" fontId="0" fillId="0" borderId="1" xfId="0" applyFill="1" applyBorder="1"/>
    <xf numFmtId="0" fontId="17" fillId="0" borderId="1" xfId="0" applyNumberFormat="1" applyFont="1" applyFill="1" applyBorder="1" applyAlignment="1" applyProtection="1"/>
    <xf numFmtId="1" fontId="15" fillId="0" borderId="1" xfId="0" applyNumberFormat="1" applyFont="1" applyBorder="1"/>
    <xf numFmtId="1" fontId="0" fillId="0" borderId="1" xfId="0" applyNumberFormat="1" applyFont="1" applyBorder="1"/>
    <xf numFmtId="1" fontId="14" fillId="2" borderId="1" xfId="0" applyNumberFormat="1" applyFont="1" applyFill="1" applyBorder="1"/>
    <xf numFmtId="0" fontId="17" fillId="0" borderId="1" xfId="0" applyNumberFormat="1" applyFont="1" applyFill="1" applyBorder="1" applyAlignment="1" applyProtection="1">
      <alignment horizontal="justify" vertical="justify" wrapText="1"/>
    </xf>
    <xf numFmtId="2" fontId="17" fillId="0" borderId="1" xfId="0" applyNumberFormat="1" applyFont="1" applyFill="1" applyBorder="1" applyAlignment="1" applyProtection="1">
      <alignment horizontal="right"/>
    </xf>
    <xf numFmtId="0" fontId="0" fillId="0" borderId="1" xfId="0" applyFill="1" applyBorder="1" applyAlignment="1">
      <alignment horizontal="center"/>
    </xf>
    <xf numFmtId="0" fontId="17" fillId="0" borderId="1" xfId="0" applyNumberFormat="1" applyFont="1" applyFill="1" applyBorder="1" applyAlignment="1" applyProtection="1">
      <alignment horizontal="center"/>
    </xf>
    <xf numFmtId="1" fontId="15" fillId="0" borderId="1" xfId="0" applyNumberFormat="1" applyFont="1" applyBorder="1" applyAlignment="1">
      <alignment horizontal="center"/>
    </xf>
    <xf numFmtId="1" fontId="14" fillId="2" borderId="1" xfId="0" applyNumberFormat="1" applyFont="1" applyFill="1" applyBorder="1" applyAlignment="1">
      <alignment horizontal="center"/>
    </xf>
    <xf numFmtId="0" fontId="16" fillId="0" borderId="1" xfId="0" applyNumberFormat="1" applyFont="1" applyFill="1" applyBorder="1" applyAlignment="1" applyProtection="1">
      <alignment horizontal="center"/>
    </xf>
    <xf numFmtId="0" fontId="12" fillId="0" borderId="0" xfId="0" applyFont="1" applyFill="1" applyAlignment="1">
      <alignment horizontal="center"/>
    </xf>
    <xf numFmtId="1" fontId="14" fillId="0" borderId="0" xfId="0" applyNumberFormat="1" applyFont="1" applyAlignment="1">
      <alignment horizontal="center"/>
    </xf>
    <xf numFmtId="0" fontId="0" fillId="0" borderId="1" xfId="0" applyFill="1" applyBorder="1" applyAlignment="1">
      <alignment horizontal="center" vertical="top"/>
    </xf>
    <xf numFmtId="0" fontId="17" fillId="0" borderId="1" xfId="0" applyNumberFormat="1" applyFont="1" applyFill="1" applyBorder="1" applyAlignment="1" applyProtection="1">
      <alignment horizontal="left" vertical="top"/>
    </xf>
    <xf numFmtId="0" fontId="18" fillId="0" borderId="1" xfId="0" applyNumberFormat="1" applyFont="1" applyFill="1" applyBorder="1" applyAlignment="1" applyProtection="1"/>
    <xf numFmtId="1" fontId="17" fillId="0" borderId="1" xfId="0" applyNumberFormat="1" applyFont="1" applyFill="1" applyBorder="1" applyAlignment="1" applyProtection="1">
      <alignment horizontal="center"/>
    </xf>
    <xf numFmtId="1" fontId="0" fillId="0" borderId="1" xfId="0" applyNumberFormat="1" applyFont="1" applyBorder="1" applyAlignment="1">
      <alignment horizontal="center"/>
    </xf>
    <xf numFmtId="2" fontId="17" fillId="0" borderId="1" xfId="0" applyNumberFormat="1" applyFont="1" applyFill="1" applyBorder="1" applyAlignment="1" applyProtection="1"/>
    <xf numFmtId="0" fontId="20" fillId="0" borderId="0" xfId="28" applyFont="1" applyFill="1" applyBorder="1" applyAlignment="1" applyProtection="1">
      <alignment horizontal="center" vertical="top" wrapText="1"/>
      <protection locked="0"/>
    </xf>
    <xf numFmtId="2" fontId="20" fillId="0" borderId="0" xfId="28" applyNumberFormat="1" applyFont="1" applyFill="1" applyBorder="1" applyAlignment="1" applyProtection="1">
      <alignment horizontal="center" vertical="top" wrapText="1"/>
      <protection locked="0"/>
    </xf>
    <xf numFmtId="2" fontId="19" fillId="0" borderId="0" xfId="28" applyNumberFormat="1" applyFont="1" applyFill="1" applyBorder="1" applyAlignment="1" applyProtection="1">
      <alignment horizontal="center" vertical="top" wrapText="1"/>
      <protection locked="0"/>
    </xf>
    <xf numFmtId="0" fontId="19" fillId="0" borderId="0" xfId="28" applyFont="1" applyFill="1" applyBorder="1" applyAlignment="1" applyProtection="1">
      <alignment horizontal="center" vertical="top" wrapText="1"/>
      <protection locked="0"/>
    </xf>
    <xf numFmtId="3" fontId="20" fillId="0" borderId="0" xfId="28" applyNumberFormat="1" applyFont="1" applyFill="1" applyBorder="1" applyAlignment="1" applyProtection="1">
      <alignment horizontal="center" vertical="top" wrapText="1"/>
      <protection locked="0"/>
    </xf>
    <xf numFmtId="1" fontId="20" fillId="0" borderId="0" xfId="28" applyNumberFormat="1" applyFont="1" applyFill="1" applyBorder="1" applyAlignment="1" applyProtection="1">
      <alignment horizontal="center" vertical="top" wrapText="1"/>
      <protection locked="0"/>
    </xf>
    <xf numFmtId="0" fontId="20" fillId="0" borderId="0" xfId="28" applyFont="1" applyFill="1" applyBorder="1" applyAlignment="1" applyProtection="1">
      <alignment vertical="top" wrapText="1"/>
      <protection locked="0"/>
    </xf>
    <xf numFmtId="0" fontId="20" fillId="0" borderId="0" xfId="23" applyFont="1" applyFill="1" applyBorder="1" applyAlignment="1" applyProtection="1">
      <alignment horizontal="center" vertical="top" wrapText="1"/>
      <protection locked="0"/>
    </xf>
    <xf numFmtId="0" fontId="20" fillId="0" borderId="0" xfId="22" applyFont="1" applyFill="1" applyBorder="1" applyAlignment="1" applyProtection="1">
      <alignment horizontal="center" vertical="top" wrapText="1"/>
      <protection locked="0"/>
    </xf>
    <xf numFmtId="2" fontId="20" fillId="0" borderId="0" xfId="28" applyNumberFormat="1" applyFont="1" applyFill="1" applyBorder="1" applyAlignment="1" applyProtection="1">
      <alignment horizontal="center" vertical="center" wrapText="1"/>
      <protection locked="0"/>
    </xf>
    <xf numFmtId="2" fontId="20" fillId="0" borderId="0" xfId="3" applyNumberFormat="1" applyFont="1" applyFill="1" applyBorder="1" applyAlignment="1" applyProtection="1">
      <alignment horizontal="center" vertical="top" wrapText="1"/>
      <protection locked="0"/>
    </xf>
    <xf numFmtId="43" fontId="20" fillId="0" borderId="0" xfId="28" applyNumberFormat="1" applyFont="1" applyFill="1" applyBorder="1" applyAlignment="1" applyProtection="1">
      <alignment horizontal="center" vertical="top" wrapText="1"/>
      <protection locked="0"/>
    </xf>
    <xf numFmtId="2" fontId="20" fillId="0" borderId="0" xfId="23" applyNumberFormat="1" applyFont="1" applyFill="1" applyBorder="1" applyAlignment="1" applyProtection="1">
      <alignment horizontal="center" vertical="top" wrapText="1"/>
      <protection locked="0"/>
    </xf>
    <xf numFmtId="0" fontId="20" fillId="0" borderId="0" xfId="16" applyFont="1" applyFill="1" applyBorder="1" applyAlignment="1" applyProtection="1">
      <alignment horizontal="center" vertical="top" wrapText="1"/>
      <protection locked="0"/>
    </xf>
    <xf numFmtId="166" fontId="20" fillId="0" borderId="0" xfId="28" applyNumberFormat="1" applyFont="1" applyFill="1" applyBorder="1" applyAlignment="1" applyProtection="1">
      <alignment horizontal="center" vertical="top" wrapText="1"/>
      <protection locked="0"/>
    </xf>
    <xf numFmtId="166" fontId="20" fillId="0" borderId="0" xfId="16" applyNumberFormat="1" applyFont="1" applyFill="1" applyBorder="1" applyAlignment="1" applyProtection="1">
      <alignment horizontal="center" vertical="top" wrapText="1"/>
      <protection locked="0"/>
    </xf>
    <xf numFmtId="166" fontId="19" fillId="0" borderId="0" xfId="28" applyNumberFormat="1" applyFont="1" applyFill="1" applyBorder="1" applyAlignment="1" applyProtection="1">
      <alignment horizontal="center" vertical="top" wrapText="1"/>
      <protection locked="0"/>
    </xf>
    <xf numFmtId="166" fontId="20" fillId="0" borderId="0" xfId="23" applyNumberFormat="1" applyFont="1" applyFill="1" applyBorder="1" applyAlignment="1" applyProtection="1">
      <alignment horizontal="center" vertical="top" wrapText="1"/>
      <protection locked="0"/>
    </xf>
    <xf numFmtId="43" fontId="22" fillId="0" borderId="0" xfId="3" applyNumberFormat="1" applyFont="1" applyFill="1" applyBorder="1" applyAlignment="1" applyProtection="1">
      <alignment horizontal="center" vertical="top" wrapText="1"/>
      <protection locked="0"/>
    </xf>
    <xf numFmtId="0" fontId="21" fillId="0" borderId="0" xfId="28" applyFont="1" applyFill="1" applyBorder="1" applyAlignment="1" applyProtection="1">
      <alignment horizontal="left" vertical="top" wrapText="1"/>
      <protection locked="0"/>
    </xf>
    <xf numFmtId="0" fontId="20" fillId="0" borderId="0" xfId="28" applyFont="1" applyFill="1" applyBorder="1" applyAlignment="1" applyProtection="1">
      <alignment horizontal="center" vertical="center" wrapText="1"/>
      <protection locked="0"/>
    </xf>
    <xf numFmtId="0" fontId="20" fillId="0" borderId="0" xfId="22" applyFont="1" applyFill="1" applyBorder="1" applyAlignment="1" applyProtection="1">
      <alignment horizontal="center" vertical="center" wrapText="1"/>
      <protection locked="0"/>
    </xf>
    <xf numFmtId="1" fontId="19" fillId="0" borderId="1" xfId="16" applyNumberFormat="1" applyFont="1" applyFill="1" applyBorder="1" applyAlignment="1" applyProtection="1">
      <alignment horizontal="center" vertical="top" wrapText="1"/>
      <protection locked="0"/>
    </xf>
    <xf numFmtId="0" fontId="20" fillId="0" borderId="1" xfId="22" applyFont="1" applyFill="1" applyBorder="1" applyAlignment="1">
      <alignment vertical="top" wrapText="1"/>
    </xf>
    <xf numFmtId="2" fontId="20" fillId="0" borderId="1" xfId="28" applyNumberFormat="1" applyFont="1" applyFill="1" applyBorder="1" applyAlignment="1" applyProtection="1">
      <alignment horizontal="center" vertical="top" wrapText="1"/>
      <protection locked="0"/>
    </xf>
    <xf numFmtId="0" fontId="20" fillId="0" borderId="1" xfId="22" applyFont="1" applyFill="1" applyBorder="1" applyAlignment="1">
      <alignment horizontal="center" vertical="top" wrapText="1"/>
    </xf>
    <xf numFmtId="2" fontId="20" fillId="0" borderId="1" xfId="22" applyNumberFormat="1" applyFont="1" applyFill="1" applyBorder="1" applyAlignment="1">
      <alignment horizontal="center" vertical="top" wrapText="1"/>
    </xf>
    <xf numFmtId="2" fontId="20" fillId="0" borderId="1" xfId="28" applyNumberFormat="1" applyFont="1" applyFill="1" applyBorder="1" applyAlignment="1" applyProtection="1">
      <alignment horizontal="center" vertical="center" wrapText="1"/>
      <protection locked="0"/>
    </xf>
    <xf numFmtId="1" fontId="19" fillId="0" borderId="1" xfId="28" applyNumberFormat="1" applyFont="1" applyFill="1" applyBorder="1" applyAlignment="1" applyProtection="1">
      <alignment horizontal="center" vertical="top" wrapText="1"/>
      <protection locked="0"/>
    </xf>
    <xf numFmtId="0" fontId="19" fillId="0" borderId="1" xfId="28" applyFont="1" applyFill="1" applyBorder="1" applyAlignment="1" applyProtection="1">
      <alignment vertical="top" wrapText="1"/>
      <protection locked="0"/>
    </xf>
    <xf numFmtId="2" fontId="19" fillId="0" borderId="1" xfId="3" applyNumberFormat="1" applyFont="1" applyFill="1" applyBorder="1" applyAlignment="1" applyProtection="1">
      <alignment horizontal="center" vertical="top" wrapText="1"/>
      <protection locked="0"/>
    </xf>
    <xf numFmtId="0" fontId="19" fillId="0" borderId="1" xfId="28" applyFont="1" applyFill="1" applyBorder="1" applyAlignment="1" applyProtection="1">
      <alignment horizontal="center" vertical="top" wrapText="1"/>
      <protection locked="0"/>
    </xf>
    <xf numFmtId="2" fontId="19" fillId="0" borderId="1" xfId="3" applyNumberFormat="1" applyFont="1" applyFill="1" applyBorder="1" applyAlignment="1" applyProtection="1">
      <alignment horizontal="center" vertical="center" wrapText="1"/>
      <protection locked="0"/>
    </xf>
    <xf numFmtId="1" fontId="19" fillId="0" borderId="1" xfId="16" quotePrefix="1" applyNumberFormat="1" applyFont="1" applyFill="1" applyBorder="1" applyAlignment="1" applyProtection="1">
      <alignment horizontal="center" vertical="top" wrapText="1"/>
      <protection locked="0"/>
    </xf>
    <xf numFmtId="3" fontId="19" fillId="0" borderId="1" xfId="16" quotePrefix="1" applyNumberFormat="1" applyFont="1" applyFill="1" applyBorder="1" applyAlignment="1" applyProtection="1">
      <alignment vertical="top" wrapText="1"/>
      <protection locked="0"/>
    </xf>
    <xf numFmtId="3" fontId="19" fillId="0" borderId="1" xfId="16" quotePrefix="1" applyNumberFormat="1" applyFont="1" applyFill="1" applyBorder="1" applyAlignment="1" applyProtection="1">
      <alignment horizontal="center" vertical="top" wrapText="1"/>
      <protection locked="0"/>
    </xf>
    <xf numFmtId="2" fontId="19" fillId="0" borderId="1" xfId="3" quotePrefix="1" applyNumberFormat="1" applyFont="1" applyFill="1" applyBorder="1" applyAlignment="1" applyProtection="1">
      <alignment horizontal="center" vertical="top" wrapText="1"/>
      <protection locked="0"/>
    </xf>
    <xf numFmtId="0" fontId="19" fillId="0" borderId="1" xfId="25" applyFont="1" applyFill="1" applyBorder="1" applyAlignment="1" applyProtection="1">
      <alignment vertical="top" wrapText="1"/>
      <protection locked="0"/>
    </xf>
    <xf numFmtId="2" fontId="19" fillId="0" borderId="1" xfId="28" applyNumberFormat="1" applyFont="1" applyFill="1" applyBorder="1" applyAlignment="1" applyProtection="1">
      <alignment horizontal="center" vertical="top" wrapText="1"/>
      <protection locked="0"/>
    </xf>
    <xf numFmtId="1" fontId="20" fillId="0" borderId="1" xfId="28" applyNumberFormat="1" applyFont="1" applyFill="1" applyBorder="1" applyAlignment="1" applyProtection="1">
      <alignment horizontal="center" vertical="top" wrapText="1"/>
      <protection locked="0"/>
    </xf>
    <xf numFmtId="0" fontId="20" fillId="0" borderId="1" xfId="28" applyFont="1" applyFill="1" applyBorder="1" applyAlignment="1" applyProtection="1">
      <alignment vertical="top" wrapText="1"/>
      <protection locked="0"/>
    </xf>
    <xf numFmtId="0" fontId="20" fillId="0" borderId="1" xfId="28" applyFont="1" applyFill="1" applyBorder="1" applyAlignment="1" applyProtection="1">
      <alignment horizontal="center" vertical="center" wrapText="1"/>
      <protection locked="0"/>
    </xf>
    <xf numFmtId="2" fontId="20" fillId="0" borderId="1" xfId="3" applyNumberFormat="1" applyFont="1" applyFill="1" applyBorder="1" applyAlignment="1" applyProtection="1">
      <alignment horizontal="center" vertical="center" wrapText="1"/>
    </xf>
    <xf numFmtId="1" fontId="20" fillId="0" borderId="1" xfId="28" applyNumberFormat="1" applyFont="1" applyFill="1" applyBorder="1" applyAlignment="1" applyProtection="1">
      <alignment horizontal="center" vertical="center" wrapText="1"/>
      <protection locked="0"/>
    </xf>
    <xf numFmtId="0" fontId="19" fillId="0" borderId="1" xfId="28" applyFont="1" applyFill="1" applyBorder="1" applyAlignment="1" applyProtection="1">
      <alignment vertical="center" wrapText="1"/>
      <protection locked="0"/>
    </xf>
    <xf numFmtId="2" fontId="20" fillId="0" borderId="1" xfId="28" applyNumberFormat="1" applyFont="1" applyFill="1" applyBorder="1" applyAlignment="1" applyProtection="1">
      <alignment horizontal="center" vertical="center" wrapText="1"/>
    </xf>
    <xf numFmtId="1" fontId="20" fillId="0" borderId="1" xfId="22" applyNumberFormat="1" applyFont="1" applyFill="1" applyBorder="1" applyAlignment="1" applyProtection="1">
      <alignment horizontal="center" vertical="top" wrapText="1"/>
      <protection locked="0"/>
    </xf>
    <xf numFmtId="0" fontId="20" fillId="0" borderId="1" xfId="28" applyFont="1" applyFill="1" applyBorder="1" applyAlignment="1" applyProtection="1">
      <alignment horizontal="center" vertical="top" wrapText="1"/>
      <protection locked="0"/>
    </xf>
    <xf numFmtId="0" fontId="20" fillId="0" borderId="1" xfId="22" applyFont="1" applyFill="1" applyBorder="1" applyAlignment="1" applyProtection="1">
      <alignment horizontal="center" vertical="center" wrapText="1"/>
      <protection locked="0"/>
    </xf>
    <xf numFmtId="10" fontId="20" fillId="0" borderId="1" xfId="29" applyNumberFormat="1" applyFont="1" applyFill="1" applyBorder="1" applyAlignment="1" applyProtection="1">
      <alignment horizontal="center" vertical="center" wrapText="1"/>
    </xf>
    <xf numFmtId="1" fontId="20" fillId="0" borderId="1" xfId="22" applyNumberFormat="1" applyFont="1" applyFill="1" applyBorder="1" applyAlignment="1" applyProtection="1">
      <alignment horizontal="center" vertical="center" wrapText="1"/>
      <protection locked="0"/>
    </xf>
    <xf numFmtId="0" fontId="20" fillId="0" borderId="1" xfId="28" applyFont="1" applyFill="1" applyBorder="1" applyAlignment="1" applyProtection="1">
      <alignment vertical="center" wrapText="1"/>
      <protection locked="0"/>
    </xf>
    <xf numFmtId="0" fontId="20" fillId="0" borderId="1" xfId="22" applyFont="1" applyFill="1" applyBorder="1" applyAlignment="1" applyProtection="1">
      <alignment vertical="top" wrapText="1"/>
      <protection locked="0"/>
    </xf>
    <xf numFmtId="1" fontId="20" fillId="0" borderId="1" xfId="20" applyNumberFormat="1" applyFont="1" applyFill="1" applyBorder="1" applyAlignment="1" applyProtection="1">
      <alignment horizontal="center" vertical="top" wrapText="1"/>
      <protection locked="0"/>
    </xf>
    <xf numFmtId="0" fontId="20" fillId="0" borderId="1" xfId="20" applyFont="1" applyFill="1" applyBorder="1" applyAlignment="1" applyProtection="1">
      <alignment horizontal="center" vertical="center" wrapText="1"/>
      <protection locked="0"/>
    </xf>
    <xf numFmtId="4" fontId="20" fillId="0" borderId="1" xfId="28" applyNumberFormat="1" applyFont="1" applyFill="1" applyBorder="1" applyAlignment="1" applyProtection="1">
      <alignment horizontal="center" vertical="center" wrapText="1"/>
      <protection locked="0"/>
    </xf>
    <xf numFmtId="1" fontId="20" fillId="0" borderId="1" xfId="28" quotePrefix="1" applyNumberFormat="1" applyFont="1" applyFill="1" applyBorder="1" applyAlignment="1" applyProtection="1">
      <alignment horizontal="center" vertical="top" wrapText="1"/>
      <protection locked="0"/>
    </xf>
    <xf numFmtId="0" fontId="19" fillId="0" borderId="1" xfId="28" applyFont="1" applyFill="1" applyBorder="1" applyAlignment="1" applyProtection="1">
      <alignment horizontal="center" vertical="center" wrapText="1"/>
      <protection locked="0"/>
    </xf>
    <xf numFmtId="2" fontId="19" fillId="0" borderId="1" xfId="3" applyNumberFormat="1" applyFont="1" applyFill="1" applyBorder="1" applyAlignment="1" applyProtection="1">
      <alignment horizontal="center" vertical="center" wrapText="1"/>
    </xf>
    <xf numFmtId="2" fontId="20" fillId="0" borderId="1" xfId="3" applyNumberFormat="1" applyFont="1" applyFill="1" applyBorder="1" applyAlignment="1" applyProtection="1">
      <alignment horizontal="center" vertical="center" wrapText="1"/>
      <protection locked="0"/>
    </xf>
    <xf numFmtId="0" fontId="21" fillId="0" borderId="1" xfId="28" applyFont="1" applyFill="1" applyBorder="1" applyAlignment="1" applyProtection="1">
      <alignment vertical="top" wrapText="1"/>
      <protection locked="0"/>
    </xf>
    <xf numFmtId="0" fontId="19" fillId="0" borderId="1" xfId="25" applyFont="1" applyFill="1" applyBorder="1" applyAlignment="1" applyProtection="1">
      <alignment horizontal="center" vertical="center" wrapText="1"/>
      <protection locked="0"/>
    </xf>
    <xf numFmtId="1" fontId="20" fillId="0" borderId="1" xfId="16" applyNumberFormat="1" applyFont="1" applyFill="1" applyBorder="1" applyAlignment="1" applyProtection="1">
      <alignment horizontal="center" vertical="top" wrapText="1"/>
      <protection locked="0"/>
    </xf>
    <xf numFmtId="4" fontId="20" fillId="0" borderId="1" xfId="22" applyNumberFormat="1" applyFont="1" applyFill="1" applyBorder="1" applyAlignment="1" applyProtection="1">
      <alignment vertical="top" wrapText="1"/>
      <protection locked="0" hidden="1"/>
    </xf>
    <xf numFmtId="1" fontId="20" fillId="0" borderId="1" xfId="23" applyNumberFormat="1" applyFont="1" applyFill="1" applyBorder="1" applyAlignment="1" applyProtection="1">
      <alignment horizontal="center" vertical="top" wrapText="1"/>
      <protection locked="0"/>
    </xf>
    <xf numFmtId="0" fontId="20" fillId="0" borderId="1" xfId="23" applyFont="1" applyFill="1" applyBorder="1" applyAlignment="1" applyProtection="1">
      <alignment horizontal="center" vertical="center" wrapText="1"/>
      <protection locked="0"/>
    </xf>
    <xf numFmtId="0" fontId="20" fillId="0" borderId="1" xfId="28" applyFont="1" applyFill="1" applyBorder="1" applyAlignment="1" applyProtection="1">
      <alignment horizontal="justify" vertical="top" wrapText="1"/>
      <protection locked="0"/>
    </xf>
    <xf numFmtId="0" fontId="20" fillId="0" borderId="1" xfId="28" applyNumberFormat="1" applyFont="1" applyFill="1" applyBorder="1" applyAlignment="1" applyProtection="1">
      <alignment vertical="top" wrapText="1"/>
      <protection locked="0"/>
    </xf>
    <xf numFmtId="0" fontId="20" fillId="0" borderId="1" xfId="23" applyFont="1" applyFill="1" applyBorder="1" applyAlignment="1" applyProtection="1">
      <alignment vertical="top" wrapText="1"/>
      <protection locked="0"/>
    </xf>
    <xf numFmtId="2" fontId="20" fillId="0" borderId="1" xfId="28" applyNumberFormat="1" applyFont="1" applyFill="1" applyBorder="1" applyAlignment="1" applyProtection="1">
      <alignment vertical="center" wrapText="1"/>
      <protection locked="0"/>
    </xf>
    <xf numFmtId="0" fontId="20" fillId="0" borderId="1" xfId="23" applyFont="1" applyFill="1" applyBorder="1" applyAlignment="1" applyProtection="1">
      <alignment vertical="center" wrapText="1"/>
      <protection locked="0"/>
    </xf>
    <xf numFmtId="4" fontId="20" fillId="0" borderId="1" xfId="23" applyNumberFormat="1" applyFont="1" applyFill="1" applyBorder="1" applyAlignment="1" applyProtection="1">
      <alignment vertical="center" wrapText="1"/>
      <protection locked="0"/>
    </xf>
    <xf numFmtId="43" fontId="20" fillId="0" borderId="1" xfId="23" applyNumberFormat="1" applyFont="1" applyFill="1" applyBorder="1" applyAlignment="1" applyProtection="1">
      <alignment horizontal="center" vertical="center" wrapText="1"/>
      <protection locked="0"/>
    </xf>
    <xf numFmtId="0" fontId="20" fillId="0" borderId="1" xfId="28" applyNumberFormat="1" applyFont="1" applyFill="1" applyBorder="1" applyAlignment="1" applyProtection="1">
      <alignment horizontal="left" vertical="top" wrapText="1"/>
      <protection locked="0"/>
    </xf>
    <xf numFmtId="0" fontId="20" fillId="0" borderId="1" xfId="25" applyFont="1" applyFill="1" applyBorder="1" applyAlignment="1" applyProtection="1">
      <alignment vertical="top" wrapText="1"/>
      <protection locked="0"/>
    </xf>
    <xf numFmtId="0" fontId="20" fillId="0" borderId="1" xfId="28" quotePrefix="1" applyFont="1" applyFill="1" applyBorder="1" applyAlignment="1" applyProtection="1">
      <alignment vertical="top" wrapText="1"/>
      <protection locked="0"/>
    </xf>
    <xf numFmtId="4" fontId="20" fillId="0" borderId="1" xfId="28" applyNumberFormat="1" applyFont="1" applyFill="1" applyBorder="1" applyAlignment="1" applyProtection="1">
      <alignment horizontal="center" vertical="center" wrapText="1"/>
      <protection hidden="1"/>
    </xf>
    <xf numFmtId="0" fontId="20" fillId="0" borderId="1" xfId="0" applyNumberFormat="1" applyFont="1" applyFill="1" applyBorder="1" applyAlignment="1" applyProtection="1">
      <alignment horizontal="center" vertical="center"/>
    </xf>
    <xf numFmtId="2" fontId="20" fillId="0" borderId="1" xfId="0" applyNumberFormat="1" applyFont="1" applyFill="1" applyBorder="1" applyAlignment="1" applyProtection="1">
      <alignment horizontal="center" vertical="center"/>
    </xf>
    <xf numFmtId="2" fontId="20" fillId="0" borderId="1" xfId="23" applyNumberFormat="1" applyFont="1" applyFill="1" applyBorder="1" applyAlignment="1" applyProtection="1">
      <alignment horizontal="center" vertical="center" wrapText="1"/>
      <protection locked="0"/>
    </xf>
    <xf numFmtId="168" fontId="21" fillId="0" borderId="1" xfId="3" applyNumberFormat="1" applyFont="1" applyFill="1" applyBorder="1" applyAlignment="1" applyProtection="1">
      <alignment horizontal="left" vertical="center" wrapText="1"/>
    </xf>
    <xf numFmtId="168" fontId="21" fillId="0" borderId="1" xfId="3" applyNumberFormat="1" applyFont="1" applyFill="1" applyBorder="1" applyAlignment="1" applyProtection="1">
      <alignment horizontal="center" vertical="center" wrapText="1"/>
    </xf>
    <xf numFmtId="2" fontId="19" fillId="0" borderId="1" xfId="28" applyNumberFormat="1" applyFont="1" applyFill="1" applyBorder="1" applyAlignment="1" applyProtection="1">
      <alignment horizontal="center" vertical="center" wrapText="1"/>
      <protection locked="0"/>
    </xf>
    <xf numFmtId="168" fontId="21" fillId="0" borderId="1" xfId="28" applyNumberFormat="1" applyFont="1" applyFill="1" applyBorder="1" applyAlignment="1" applyProtection="1">
      <alignment horizontal="center" vertical="center" wrapText="1"/>
      <protection locked="0"/>
    </xf>
    <xf numFmtId="1" fontId="21" fillId="0" borderId="1" xfId="28" applyNumberFormat="1" applyFont="1" applyFill="1" applyBorder="1" applyAlignment="1" applyProtection="1">
      <alignment horizontal="center" vertical="top" wrapText="1"/>
      <protection locked="0"/>
    </xf>
    <xf numFmtId="0" fontId="23" fillId="0" borderId="1" xfId="28" applyNumberFormat="1" applyFont="1" applyFill="1" applyBorder="1" applyAlignment="1" applyProtection="1">
      <alignment horizontal="left" vertical="top" wrapText="1"/>
      <protection locked="0"/>
    </xf>
    <xf numFmtId="0" fontId="21" fillId="0" borderId="1" xfId="28" applyFont="1" applyFill="1" applyBorder="1" applyAlignment="1" applyProtection="1">
      <alignment horizontal="center" vertical="center" wrapText="1"/>
      <protection locked="0"/>
    </xf>
    <xf numFmtId="0" fontId="21" fillId="0" borderId="1" xfId="28" applyFont="1" applyFill="1" applyBorder="1" applyAlignment="1" applyProtection="1">
      <alignment horizontal="left" vertical="top" wrapText="1"/>
      <protection locked="0"/>
    </xf>
    <xf numFmtId="2" fontId="21" fillId="0" borderId="1" xfId="28" applyNumberFormat="1" applyFont="1" applyFill="1" applyBorder="1" applyAlignment="1" applyProtection="1">
      <alignment horizontal="center" vertical="center" wrapText="1"/>
      <protection locked="0"/>
    </xf>
    <xf numFmtId="43" fontId="21" fillId="0" borderId="1" xfId="3" applyFont="1" applyFill="1" applyBorder="1" applyAlignment="1" applyProtection="1">
      <alignment horizontal="center" vertical="center" wrapText="1"/>
    </xf>
    <xf numFmtId="43" fontId="21" fillId="0" borderId="1" xfId="28" applyNumberFormat="1" applyFont="1" applyFill="1" applyBorder="1" applyAlignment="1" applyProtection="1">
      <alignment horizontal="center" vertical="center" wrapText="1"/>
      <protection locked="0"/>
    </xf>
    <xf numFmtId="1" fontId="19" fillId="0" borderId="1" xfId="22" applyNumberFormat="1" applyFont="1" applyFill="1" applyBorder="1" applyAlignment="1" applyProtection="1">
      <alignment horizontal="center" vertical="top" wrapText="1"/>
      <protection locked="0"/>
    </xf>
    <xf numFmtId="0" fontId="19" fillId="0" borderId="1" xfId="22" applyFont="1" applyFill="1" applyBorder="1" applyAlignment="1" applyProtection="1">
      <alignment horizontal="center" vertical="center" wrapText="1"/>
      <protection locked="0"/>
    </xf>
    <xf numFmtId="0" fontId="19" fillId="0" borderId="1" xfId="28" applyFont="1" applyFill="1" applyBorder="1" applyAlignment="1" applyProtection="1">
      <alignment horizontal="center" vertical="center" wrapText="1"/>
      <protection locked="0"/>
    </xf>
    <xf numFmtId="3" fontId="19" fillId="0" borderId="1" xfId="16" applyNumberFormat="1" applyFont="1" applyFill="1" applyBorder="1" applyAlignment="1" applyProtection="1">
      <alignment horizontal="center" vertical="center" wrapText="1"/>
      <protection locked="0"/>
    </xf>
    <xf numFmtId="0" fontId="16" fillId="0" borderId="1" xfId="0" applyNumberFormat="1" applyFont="1" applyFill="1" applyBorder="1" applyAlignment="1" applyProtection="1">
      <alignment horizontal="center"/>
    </xf>
    <xf numFmtId="0" fontId="7" fillId="0" borderId="1" xfId="0" applyFont="1" applyBorder="1" applyAlignment="1">
      <alignment horizontal="center" wrapText="1"/>
    </xf>
    <xf numFmtId="0" fontId="7" fillId="0" borderId="0" xfId="27" applyFont="1" applyAlignment="1">
      <alignment horizontal="center"/>
    </xf>
  </cellXfs>
  <cellStyles count="45">
    <cellStyle name="_Rate Analysis for Lifts" xfId="1"/>
    <cellStyle name="0,0_x000d_&#10;NA_x000d_&#10;" xfId="2"/>
    <cellStyle name="Comma 11" xfId="38"/>
    <cellStyle name="Comma 2" xfId="3"/>
    <cellStyle name="Comma 2 2" xfId="4"/>
    <cellStyle name="Comma 2 3" xfId="5"/>
    <cellStyle name="Comma 2 4" xfId="6"/>
    <cellStyle name="Comma 3" xfId="7"/>
    <cellStyle name="Comma 3 2" xfId="39"/>
    <cellStyle name="Comma 4" xfId="8"/>
    <cellStyle name="Comma 4 2" xfId="9"/>
    <cellStyle name="Comma 5" xfId="10"/>
    <cellStyle name="Comma 6" xfId="11"/>
    <cellStyle name="Comma 7" xfId="12"/>
    <cellStyle name="Comma 8" xfId="13"/>
    <cellStyle name="Comma 8 2" xfId="14"/>
    <cellStyle name="Comma 9" xfId="44"/>
    <cellStyle name="Currency 2" xfId="15"/>
    <cellStyle name="Normal" xfId="0" builtinId="0"/>
    <cellStyle name="Normal 10" xfId="40"/>
    <cellStyle name="Normal 2" xfId="16"/>
    <cellStyle name="Normal 2 2" xfId="17"/>
    <cellStyle name="Normal 2 3" xfId="18"/>
    <cellStyle name="Normal 2 3 2" xfId="19"/>
    <cellStyle name="Normal 2 4" xfId="20"/>
    <cellStyle name="Normal 2_ESID-KOLKATA MISC." xfId="21"/>
    <cellStyle name="Normal 3" xfId="22"/>
    <cellStyle name="Normal 3 2" xfId="23"/>
    <cellStyle name="Normal 3_ESID-KOLKATA MISC." xfId="24"/>
    <cellStyle name="Normal 4" xfId="25"/>
    <cellStyle name="Normal 4 2" xfId="26"/>
    <cellStyle name="Normal 5" xfId="27"/>
    <cellStyle name="Normal_02 Estimate  abstract hospital esic" xfId="28"/>
    <cellStyle name="Percent" xfId="29" builtinId="5"/>
    <cellStyle name="Percent 2" xfId="30"/>
    <cellStyle name="Percent 2 2" xfId="31"/>
    <cellStyle name="Percent 2 2 2" xfId="32"/>
    <cellStyle name="Percent 3" xfId="33"/>
    <cellStyle name="Percent 4" xfId="34"/>
    <cellStyle name="Percent 4 2" xfId="35"/>
    <cellStyle name="Percent 5" xfId="36"/>
    <cellStyle name="Percent 6" xfId="41"/>
    <cellStyle name="Percent 7" xfId="42"/>
    <cellStyle name="Style 1" xfId="37"/>
    <cellStyle name="Style 1 2" xfId="4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sheetPr>
  <dimension ref="A1:L248"/>
  <sheetViews>
    <sheetView showZeros="0" tabSelected="1" view="pageBreakPreview" zoomScale="90" zoomScaleNormal="68" zoomScaleSheetLayoutView="90" workbookViewId="0">
      <selection activeCell="B248" sqref="B248"/>
    </sheetView>
  </sheetViews>
  <sheetFormatPr defaultRowHeight="15"/>
  <cols>
    <col min="1" max="1" width="8" style="50" customWidth="1"/>
    <col min="2" max="2" width="63.28515625" style="51" customWidth="1"/>
    <col min="3" max="3" width="13.28515625" style="46" customWidth="1"/>
    <col min="4" max="4" width="11.5703125" style="45" customWidth="1"/>
    <col min="5" max="5" width="16.42578125" style="55" customWidth="1"/>
    <col min="6" max="6" width="17.7109375" style="54" bestFit="1" customWidth="1"/>
    <col min="7" max="7" width="13.5703125" style="45" customWidth="1"/>
    <col min="8" max="8" width="9.140625" style="45"/>
    <col min="9" max="9" width="13.28515625" style="45" bestFit="1" customWidth="1"/>
    <col min="10" max="10" width="14.7109375" style="45" bestFit="1" customWidth="1"/>
    <col min="11" max="11" width="9.140625" style="45"/>
    <col min="12" max="12" width="9.5703125" style="45" bestFit="1" customWidth="1"/>
    <col min="13" max="16384" width="9.140625" style="45"/>
  </cols>
  <sheetData>
    <row r="1" spans="1:6" ht="42.75" customHeight="1">
      <c r="A1" s="138" t="s">
        <v>290</v>
      </c>
      <c r="B1" s="138"/>
      <c r="C1" s="138"/>
      <c r="D1" s="138"/>
      <c r="E1" s="138"/>
      <c r="F1" s="138"/>
    </row>
    <row r="2" spans="1:6" ht="24.75" customHeight="1">
      <c r="A2" s="139" t="s">
        <v>291</v>
      </c>
      <c r="B2" s="139"/>
      <c r="C2" s="139"/>
      <c r="D2" s="139"/>
      <c r="E2" s="139"/>
      <c r="F2" s="139"/>
    </row>
    <row r="3" spans="1:6">
      <c r="A3" s="67"/>
      <c r="B3" s="68"/>
      <c r="C3" s="69"/>
      <c r="D3" s="70"/>
      <c r="E3" s="71"/>
      <c r="F3" s="72"/>
    </row>
    <row r="4" spans="1:6" s="48" customFormat="1" ht="14.25">
      <c r="A4" s="73" t="s">
        <v>240</v>
      </c>
      <c r="B4" s="74" t="s">
        <v>17</v>
      </c>
      <c r="C4" s="75" t="s">
        <v>132</v>
      </c>
      <c r="D4" s="76" t="s">
        <v>18</v>
      </c>
      <c r="E4" s="75" t="s">
        <v>234</v>
      </c>
      <c r="F4" s="77" t="s">
        <v>235</v>
      </c>
    </row>
    <row r="5" spans="1:6" s="49" customFormat="1">
      <c r="A5" s="78"/>
      <c r="B5" s="79"/>
      <c r="C5" s="69"/>
      <c r="D5" s="80"/>
      <c r="E5" s="81"/>
      <c r="F5" s="72"/>
    </row>
    <row r="6" spans="1:6" s="48" customFormat="1">
      <c r="A6" s="73"/>
      <c r="B6" s="82" t="s">
        <v>307</v>
      </c>
      <c r="C6" s="83"/>
      <c r="D6" s="76"/>
      <c r="E6" s="75"/>
      <c r="F6" s="72"/>
    </row>
    <row r="7" spans="1:6" ht="60">
      <c r="A7" s="84">
        <v>1</v>
      </c>
      <c r="B7" s="85" t="s">
        <v>54</v>
      </c>
      <c r="C7" s="72"/>
      <c r="D7" s="86"/>
      <c r="E7" s="87"/>
      <c r="F7" s="72"/>
    </row>
    <row r="8" spans="1:6">
      <c r="A8" s="84"/>
      <c r="B8" s="85"/>
      <c r="C8" s="72"/>
      <c r="D8" s="86"/>
      <c r="E8" s="87"/>
      <c r="F8" s="72"/>
    </row>
    <row r="9" spans="1:6" s="65" customFormat="1" ht="35.25" customHeight="1">
      <c r="A9" s="88"/>
      <c r="B9" s="89" t="s">
        <v>21</v>
      </c>
      <c r="C9" s="72">
        <v>2905.39</v>
      </c>
      <c r="D9" s="86" t="s">
        <v>19</v>
      </c>
      <c r="E9" s="87">
        <v>129.35</v>
      </c>
      <c r="F9" s="90">
        <f>E9*C9</f>
        <v>375812.19649999996</v>
      </c>
    </row>
    <row r="10" spans="1:6" ht="83.25" customHeight="1">
      <c r="A10" s="91">
        <v>2</v>
      </c>
      <c r="B10" s="85" t="s">
        <v>252</v>
      </c>
      <c r="C10" s="72"/>
      <c r="D10" s="86"/>
      <c r="E10" s="87"/>
      <c r="F10" s="90">
        <f>E10*C10</f>
        <v>0</v>
      </c>
    </row>
    <row r="11" spans="1:6" s="65" customFormat="1" ht="35.25" customHeight="1">
      <c r="A11" s="88"/>
      <c r="B11" s="89" t="s">
        <v>21</v>
      </c>
      <c r="C11" s="72">
        <v>42.52</v>
      </c>
      <c r="D11" s="86" t="s">
        <v>19</v>
      </c>
      <c r="E11" s="87">
        <v>130.80000000000001</v>
      </c>
      <c r="F11" s="90">
        <f>E11*C11</f>
        <v>5561.6160000000009</v>
      </c>
    </row>
    <row r="12" spans="1:6">
      <c r="A12" s="84"/>
      <c r="B12" s="74"/>
      <c r="C12" s="72"/>
      <c r="D12" s="86"/>
      <c r="E12" s="87"/>
      <c r="F12" s="72"/>
    </row>
    <row r="13" spans="1:6" s="52" customFormat="1" ht="105">
      <c r="A13" s="91">
        <f>A10+1</f>
        <v>3</v>
      </c>
      <c r="B13" s="85" t="s">
        <v>55</v>
      </c>
      <c r="C13" s="72"/>
      <c r="D13" s="86"/>
      <c r="E13" s="87"/>
      <c r="F13" s="72"/>
    </row>
    <row r="14" spans="1:6" s="52" customFormat="1">
      <c r="A14" s="84"/>
      <c r="B14" s="85" t="s">
        <v>21</v>
      </c>
      <c r="C14" s="72"/>
      <c r="D14" s="86"/>
      <c r="E14" s="87"/>
      <c r="F14" s="72"/>
    </row>
    <row r="15" spans="1:6" s="53" customFormat="1" ht="24.95" customHeight="1">
      <c r="A15" s="91"/>
      <c r="B15" s="92" t="s">
        <v>23</v>
      </c>
      <c r="C15" s="72">
        <v>325</v>
      </c>
      <c r="D15" s="93" t="s">
        <v>22</v>
      </c>
      <c r="E15" s="87">
        <v>165.6</v>
      </c>
      <c r="F15" s="72">
        <f>E15*C15</f>
        <v>53820</v>
      </c>
    </row>
    <row r="16" spans="1:6" s="53" customFormat="1" ht="24.95" customHeight="1">
      <c r="A16" s="91"/>
      <c r="B16" s="85" t="s">
        <v>233</v>
      </c>
      <c r="C16" s="72">
        <v>100</v>
      </c>
      <c r="D16" s="93" t="s">
        <v>22</v>
      </c>
      <c r="E16" s="87">
        <v>258.55</v>
      </c>
      <c r="F16" s="72">
        <f>E16*C16</f>
        <v>25855</v>
      </c>
    </row>
    <row r="17" spans="1:7" s="53" customFormat="1">
      <c r="A17" s="91"/>
      <c r="B17" s="85"/>
      <c r="C17" s="72"/>
      <c r="D17" s="93"/>
      <c r="E17" s="87"/>
      <c r="F17" s="72"/>
    </row>
    <row r="18" spans="1:7" s="53" customFormat="1" ht="58.5" customHeight="1">
      <c r="A18" s="91">
        <f>A13+1</f>
        <v>4</v>
      </c>
      <c r="B18" s="85" t="s">
        <v>56</v>
      </c>
      <c r="C18" s="72"/>
      <c r="D18" s="93"/>
      <c r="E18" s="94">
        <v>1.35</v>
      </c>
      <c r="F18" s="72"/>
    </row>
    <row r="19" spans="1:7" s="66" customFormat="1" ht="24.95" customHeight="1">
      <c r="A19" s="95"/>
      <c r="B19" s="96" t="s">
        <v>25</v>
      </c>
      <c r="C19" s="72">
        <v>90</v>
      </c>
      <c r="D19" s="93" t="s">
        <v>26</v>
      </c>
      <c r="E19" s="87">
        <f>E15*E18</f>
        <v>223.56</v>
      </c>
      <c r="F19" s="72">
        <f>E19*C19</f>
        <v>20120.400000000001</v>
      </c>
    </row>
    <row r="20" spans="1:7" s="53" customFormat="1">
      <c r="A20" s="91"/>
      <c r="B20" s="97"/>
      <c r="C20" s="72"/>
      <c r="D20" s="93"/>
      <c r="E20" s="87"/>
      <c r="F20" s="72"/>
    </row>
    <row r="21" spans="1:7" ht="75">
      <c r="A21" s="98">
        <f>A18+1</f>
        <v>5</v>
      </c>
      <c r="B21" s="85" t="s">
        <v>57</v>
      </c>
      <c r="C21" s="72">
        <v>2190.92</v>
      </c>
      <c r="D21" s="99" t="s">
        <v>19</v>
      </c>
      <c r="E21" s="87">
        <v>83.8</v>
      </c>
      <c r="F21" s="72">
        <f>E21*C21</f>
        <v>183599.09599999999</v>
      </c>
    </row>
    <row r="22" spans="1:7" ht="42" customHeight="1">
      <c r="A22" s="84">
        <f>A21+1</f>
        <v>6</v>
      </c>
      <c r="B22" s="85" t="s">
        <v>58</v>
      </c>
      <c r="C22" s="72">
        <v>163.55167499999999</v>
      </c>
      <c r="D22" s="100" t="s">
        <v>19</v>
      </c>
      <c r="E22" s="87">
        <v>749.3</v>
      </c>
      <c r="F22" s="72">
        <f>E22*C22</f>
        <v>122549.27007749998</v>
      </c>
    </row>
    <row r="23" spans="1:7">
      <c r="A23" s="84"/>
      <c r="B23" s="85"/>
      <c r="C23" s="72"/>
      <c r="D23" s="100"/>
      <c r="E23" s="87"/>
      <c r="F23" s="72"/>
    </row>
    <row r="24" spans="1:7" ht="70.5" customHeight="1">
      <c r="A24" s="101">
        <f>A22+1</f>
        <v>7</v>
      </c>
      <c r="B24" s="85" t="s">
        <v>59</v>
      </c>
      <c r="C24" s="72">
        <v>32.405520000000003</v>
      </c>
      <c r="D24" s="86" t="s">
        <v>27</v>
      </c>
      <c r="E24" s="87">
        <v>482</v>
      </c>
      <c r="F24" s="72">
        <f>E24*C24</f>
        <v>15619.460640000001</v>
      </c>
    </row>
    <row r="25" spans="1:7" s="48" customFormat="1">
      <c r="A25" s="73"/>
      <c r="B25" s="82" t="s">
        <v>292</v>
      </c>
      <c r="C25" s="72"/>
      <c r="D25" s="102"/>
      <c r="E25" s="103"/>
      <c r="F25" s="72"/>
    </row>
    <row r="26" spans="1:7" ht="62.25" customHeight="1">
      <c r="A26" s="84">
        <f>1+A24</f>
        <v>8</v>
      </c>
      <c r="B26" s="85" t="s">
        <v>60</v>
      </c>
      <c r="C26" s="72"/>
      <c r="D26" s="86"/>
      <c r="E26" s="87"/>
      <c r="F26" s="72"/>
    </row>
    <row r="27" spans="1:7" ht="39" customHeight="1">
      <c r="A27" s="84"/>
      <c r="B27" s="85" t="s">
        <v>256</v>
      </c>
      <c r="C27" s="72">
        <v>15.697800000000001</v>
      </c>
      <c r="D27" s="86" t="s">
        <v>19</v>
      </c>
      <c r="E27" s="104">
        <v>4514.05</v>
      </c>
      <c r="F27" s="72">
        <f>E27*C27</f>
        <v>70860.654090000011</v>
      </c>
      <c r="G27" s="56"/>
    </row>
    <row r="28" spans="1:7" ht="30">
      <c r="A28" s="84"/>
      <c r="B28" s="85" t="s">
        <v>61</v>
      </c>
      <c r="C28" s="72">
        <v>233.96</v>
      </c>
      <c r="D28" s="86" t="s">
        <v>19</v>
      </c>
      <c r="E28" s="87">
        <v>3593.3</v>
      </c>
      <c r="F28" s="72">
        <f>E28*C28</f>
        <v>840688.46800000011</v>
      </c>
      <c r="G28" s="56"/>
    </row>
    <row r="29" spans="1:7">
      <c r="A29" s="84"/>
      <c r="B29" s="85"/>
      <c r="C29" s="72"/>
      <c r="D29" s="86"/>
      <c r="E29" s="87"/>
      <c r="F29" s="72"/>
      <c r="G29" s="56"/>
    </row>
    <row r="30" spans="1:7" ht="66.75" customHeight="1">
      <c r="A30" s="84">
        <f>1+A26</f>
        <v>9</v>
      </c>
      <c r="B30" s="85" t="s">
        <v>62</v>
      </c>
      <c r="C30" s="72">
        <v>101.36309999999999</v>
      </c>
      <c r="D30" s="86" t="s">
        <v>28</v>
      </c>
      <c r="E30" s="87">
        <v>96.65</v>
      </c>
      <c r="F30" s="72">
        <f>C30*E30</f>
        <v>9796.7436149999994</v>
      </c>
      <c r="G30" s="56"/>
    </row>
    <row r="31" spans="1:7">
      <c r="A31" s="84"/>
      <c r="B31" s="85"/>
      <c r="C31" s="72"/>
      <c r="D31" s="86"/>
      <c r="E31" s="87"/>
      <c r="F31" s="72"/>
      <c r="G31" s="56"/>
    </row>
    <row r="32" spans="1:7" ht="51">
      <c r="A32" s="84">
        <f>1+A30</f>
        <v>10</v>
      </c>
      <c r="B32" s="105" t="s">
        <v>255</v>
      </c>
      <c r="C32" s="72">
        <v>16.390800000000002</v>
      </c>
      <c r="D32" s="86" t="s">
        <v>28</v>
      </c>
      <c r="E32" s="87">
        <v>338.75</v>
      </c>
      <c r="F32" s="72">
        <f>C32*E32</f>
        <v>5552.3835000000008</v>
      </c>
      <c r="G32" s="56"/>
    </row>
    <row r="33" spans="1:12" s="48" customFormat="1" ht="28.5" customHeight="1">
      <c r="A33" s="73"/>
      <c r="B33" s="106" t="s">
        <v>293</v>
      </c>
      <c r="C33" s="72"/>
      <c r="D33" s="102"/>
      <c r="E33" s="103"/>
      <c r="F33" s="72"/>
    </row>
    <row r="34" spans="1:12" ht="37.5" customHeight="1">
      <c r="A34" s="107">
        <f>A32+1</f>
        <v>11</v>
      </c>
      <c r="B34" s="85" t="s">
        <v>63</v>
      </c>
      <c r="C34" s="72"/>
      <c r="D34" s="86"/>
      <c r="E34" s="87"/>
      <c r="F34" s="72"/>
    </row>
    <row r="35" spans="1:12">
      <c r="A35" s="107"/>
      <c r="B35" s="85"/>
      <c r="C35" s="72"/>
      <c r="D35" s="86"/>
      <c r="E35" s="87"/>
      <c r="F35" s="72"/>
    </row>
    <row r="36" spans="1:12" ht="24.95" customHeight="1">
      <c r="A36" s="107" t="s">
        <v>24</v>
      </c>
      <c r="B36" s="85" t="s">
        <v>131</v>
      </c>
      <c r="C36" s="72">
        <v>53.91</v>
      </c>
      <c r="D36" s="86" t="s">
        <v>28</v>
      </c>
      <c r="E36" s="87">
        <v>166.9</v>
      </c>
      <c r="F36" s="72">
        <f t="shared" ref="F36:F58" si="0">C36*E36</f>
        <v>8997.5789999999997</v>
      </c>
    </row>
    <row r="37" spans="1:12">
      <c r="A37" s="84"/>
      <c r="B37" s="85"/>
      <c r="C37" s="72"/>
      <c r="D37" s="86"/>
      <c r="E37" s="87"/>
      <c r="F37" s="72">
        <f t="shared" si="0"/>
        <v>0</v>
      </c>
    </row>
    <row r="38" spans="1:12" ht="33.75" customHeight="1">
      <c r="A38" s="107" t="s">
        <v>29</v>
      </c>
      <c r="B38" s="85" t="s">
        <v>64</v>
      </c>
      <c r="C38" s="72">
        <v>930.32</v>
      </c>
      <c r="D38" s="86" t="s">
        <v>28</v>
      </c>
      <c r="E38" s="87">
        <v>285.14999999999998</v>
      </c>
      <c r="F38" s="72">
        <f t="shared" si="0"/>
        <v>265280.74800000002</v>
      </c>
    </row>
    <row r="39" spans="1:12">
      <c r="A39" s="101"/>
      <c r="B39" s="85"/>
      <c r="C39" s="72"/>
      <c r="D39" s="86"/>
      <c r="E39" s="87"/>
      <c r="F39" s="72">
        <f t="shared" si="0"/>
        <v>0</v>
      </c>
    </row>
    <row r="40" spans="1:12" ht="24.95" customHeight="1">
      <c r="A40" s="107" t="s">
        <v>30</v>
      </c>
      <c r="B40" s="85" t="s">
        <v>65</v>
      </c>
      <c r="C40" s="72">
        <v>695.05159999999989</v>
      </c>
      <c r="D40" s="86" t="s">
        <v>28</v>
      </c>
      <c r="E40" s="87">
        <v>311.2</v>
      </c>
      <c r="F40" s="72">
        <f t="shared" si="0"/>
        <v>216300.05791999996</v>
      </c>
      <c r="L40" s="46"/>
    </row>
    <row r="41" spans="1:12">
      <c r="A41" s="101"/>
      <c r="B41" s="85"/>
      <c r="C41" s="72"/>
      <c r="D41" s="86"/>
      <c r="E41" s="87"/>
      <c r="F41" s="72">
        <f t="shared" si="0"/>
        <v>0</v>
      </c>
    </row>
    <row r="42" spans="1:12" ht="24.95" customHeight="1">
      <c r="A42" s="107" t="s">
        <v>31</v>
      </c>
      <c r="B42" s="85" t="s">
        <v>32</v>
      </c>
      <c r="C42" s="72">
        <v>3.6120000000000001</v>
      </c>
      <c r="D42" s="86" t="s">
        <v>28</v>
      </c>
      <c r="E42" s="87">
        <v>311.2</v>
      </c>
      <c r="F42" s="72">
        <f t="shared" si="0"/>
        <v>1124.0544</v>
      </c>
    </row>
    <row r="43" spans="1:12">
      <c r="A43" s="101"/>
      <c r="B43" s="85"/>
      <c r="C43" s="72"/>
      <c r="D43" s="86"/>
      <c r="E43" s="87"/>
      <c r="F43" s="72">
        <f t="shared" si="0"/>
        <v>0</v>
      </c>
    </row>
    <row r="44" spans="1:12" ht="24.95" customHeight="1">
      <c r="A44" s="107" t="s">
        <v>33</v>
      </c>
      <c r="B44" s="85" t="s">
        <v>66</v>
      </c>
      <c r="C44" s="72">
        <v>1527.2729999999997</v>
      </c>
      <c r="D44" s="86" t="s">
        <v>28</v>
      </c>
      <c r="E44" s="87">
        <v>262.25</v>
      </c>
      <c r="F44" s="72">
        <f t="shared" si="0"/>
        <v>400527.34424999991</v>
      </c>
    </row>
    <row r="45" spans="1:12">
      <c r="A45" s="107"/>
      <c r="B45" s="85"/>
      <c r="C45" s="72"/>
      <c r="D45" s="86"/>
      <c r="E45" s="87"/>
      <c r="F45" s="72">
        <f t="shared" si="0"/>
        <v>0</v>
      </c>
    </row>
    <row r="46" spans="1:12" ht="24.95" customHeight="1">
      <c r="A46" s="107" t="s">
        <v>34</v>
      </c>
      <c r="B46" s="85" t="s">
        <v>67</v>
      </c>
      <c r="C46" s="72">
        <v>502.2</v>
      </c>
      <c r="D46" s="86" t="s">
        <v>28</v>
      </c>
      <c r="E46" s="87">
        <v>365.6</v>
      </c>
      <c r="F46" s="72">
        <f t="shared" si="0"/>
        <v>183604.32</v>
      </c>
    </row>
    <row r="47" spans="1:12">
      <c r="A47" s="84"/>
      <c r="B47" s="85"/>
      <c r="C47" s="72"/>
      <c r="D47" s="86"/>
      <c r="E47" s="87"/>
      <c r="F47" s="72">
        <f t="shared" si="0"/>
        <v>0</v>
      </c>
    </row>
    <row r="48" spans="1:12" ht="24.95" customHeight="1">
      <c r="A48" s="107" t="s">
        <v>35</v>
      </c>
      <c r="B48" s="85" t="s">
        <v>68</v>
      </c>
      <c r="C48" s="72">
        <v>15.386899999999999</v>
      </c>
      <c r="D48" s="86" t="s">
        <v>28</v>
      </c>
      <c r="E48" s="87">
        <v>326.3</v>
      </c>
      <c r="F48" s="72">
        <f t="shared" si="0"/>
        <v>5020.7454699999998</v>
      </c>
    </row>
    <row r="49" spans="1:7">
      <c r="A49" s="107"/>
      <c r="B49" s="85"/>
      <c r="C49" s="72"/>
      <c r="D49" s="86"/>
      <c r="E49" s="87"/>
      <c r="F49" s="72">
        <f t="shared" si="0"/>
        <v>0</v>
      </c>
    </row>
    <row r="50" spans="1:7" ht="45">
      <c r="A50" s="107" t="s">
        <v>36</v>
      </c>
      <c r="B50" s="85" t="s">
        <v>69</v>
      </c>
      <c r="C50" s="72">
        <v>33.804250000000003</v>
      </c>
      <c r="D50" s="86" t="s">
        <v>28</v>
      </c>
      <c r="E50" s="87">
        <v>166.9</v>
      </c>
      <c r="F50" s="72">
        <f t="shared" si="0"/>
        <v>5641.929325000001</v>
      </c>
    </row>
    <row r="51" spans="1:7">
      <c r="A51" s="107"/>
      <c r="B51" s="85"/>
      <c r="C51" s="72"/>
      <c r="D51" s="86"/>
      <c r="E51" s="87"/>
      <c r="F51" s="72">
        <f t="shared" si="0"/>
        <v>0</v>
      </c>
    </row>
    <row r="52" spans="1:7" ht="24.95" customHeight="1">
      <c r="A52" s="107" t="s">
        <v>37</v>
      </c>
      <c r="B52" s="85" t="s">
        <v>70</v>
      </c>
      <c r="C52" s="72"/>
      <c r="D52" s="86"/>
      <c r="E52" s="87"/>
      <c r="F52" s="72">
        <f t="shared" si="0"/>
        <v>0</v>
      </c>
    </row>
    <row r="53" spans="1:7">
      <c r="A53" s="107"/>
      <c r="B53" s="85" t="s">
        <v>71</v>
      </c>
      <c r="C53" s="72">
        <v>149.48400000000001</v>
      </c>
      <c r="D53" s="86" t="s">
        <v>26</v>
      </c>
      <c r="E53" s="87">
        <v>99.45</v>
      </c>
      <c r="F53" s="72">
        <f t="shared" si="0"/>
        <v>14866.183800000001</v>
      </c>
    </row>
    <row r="54" spans="1:7">
      <c r="A54" s="107"/>
      <c r="B54" s="108"/>
      <c r="C54" s="72"/>
      <c r="D54" s="86"/>
      <c r="E54" s="87"/>
      <c r="F54" s="72">
        <f t="shared" si="0"/>
        <v>0</v>
      </c>
    </row>
    <row r="55" spans="1:7" ht="24.95" customHeight="1">
      <c r="A55" s="107" t="s">
        <v>38</v>
      </c>
      <c r="B55" s="108" t="s">
        <v>39</v>
      </c>
      <c r="C55" s="72">
        <v>47.73</v>
      </c>
      <c r="D55" s="86" t="s">
        <v>28</v>
      </c>
      <c r="E55" s="87">
        <v>411.1</v>
      </c>
      <c r="F55" s="72">
        <f t="shared" si="0"/>
        <v>19621.803</v>
      </c>
    </row>
    <row r="56" spans="1:7">
      <c r="A56" s="101"/>
      <c r="B56" s="85"/>
      <c r="C56" s="72"/>
      <c r="D56" s="86"/>
      <c r="E56" s="87"/>
      <c r="F56" s="72">
        <f t="shared" si="0"/>
        <v>0</v>
      </c>
    </row>
    <row r="57" spans="1:7" ht="75">
      <c r="A57" s="101">
        <f>A34+1</f>
        <v>12</v>
      </c>
      <c r="B57" s="85" t="s">
        <v>72</v>
      </c>
      <c r="C57" s="72"/>
      <c r="D57" s="86"/>
      <c r="E57" s="87"/>
      <c r="F57" s="72">
        <f t="shared" si="0"/>
        <v>0</v>
      </c>
    </row>
    <row r="58" spans="1:7" ht="35.25" customHeight="1">
      <c r="A58" s="107"/>
      <c r="B58" s="85" t="s">
        <v>73</v>
      </c>
      <c r="C58" s="72">
        <v>25.670200000000001</v>
      </c>
      <c r="D58" s="86" t="s">
        <v>28</v>
      </c>
      <c r="E58" s="87">
        <v>121.65</v>
      </c>
      <c r="F58" s="72">
        <f t="shared" si="0"/>
        <v>3122.7798300000004</v>
      </c>
    </row>
    <row r="59" spans="1:7">
      <c r="A59" s="107"/>
      <c r="B59" s="85"/>
      <c r="C59" s="72"/>
      <c r="D59" s="86"/>
      <c r="E59" s="87"/>
      <c r="F59" s="72"/>
    </row>
    <row r="60" spans="1:7" s="52" customFormat="1" ht="75">
      <c r="A60" s="109">
        <f>A57+1</f>
        <v>13</v>
      </c>
      <c r="B60" s="85" t="s">
        <v>74</v>
      </c>
      <c r="C60" s="72"/>
      <c r="D60" s="110"/>
      <c r="E60" s="87"/>
      <c r="F60" s="72"/>
    </row>
    <row r="61" spans="1:7" s="52" customFormat="1" ht="29.25" customHeight="1">
      <c r="A61" s="109"/>
      <c r="B61" s="85" t="s">
        <v>40</v>
      </c>
      <c r="C61" s="72">
        <v>38</v>
      </c>
      <c r="D61" s="110" t="s">
        <v>28</v>
      </c>
      <c r="E61" s="87">
        <v>598.15</v>
      </c>
      <c r="F61" s="72">
        <f t="shared" ref="F61:F73" si="1">C61*E61</f>
        <v>22729.7</v>
      </c>
      <c r="G61" s="57"/>
    </row>
    <row r="62" spans="1:7">
      <c r="A62" s="101"/>
      <c r="B62" s="85"/>
      <c r="C62" s="72"/>
      <c r="D62" s="86"/>
      <c r="E62" s="87"/>
      <c r="F62" s="72">
        <f t="shared" si="1"/>
        <v>0</v>
      </c>
    </row>
    <row r="63" spans="1:7" ht="42" customHeight="1">
      <c r="A63" s="107">
        <f>A60+1</f>
        <v>14</v>
      </c>
      <c r="B63" s="85" t="s">
        <v>75</v>
      </c>
      <c r="C63" s="72"/>
      <c r="D63" s="86"/>
      <c r="E63" s="87"/>
      <c r="F63" s="72">
        <f t="shared" si="1"/>
        <v>0</v>
      </c>
    </row>
    <row r="64" spans="1:7" ht="36" customHeight="1">
      <c r="A64" s="84"/>
      <c r="B64" s="86" t="s">
        <v>76</v>
      </c>
      <c r="C64" s="72">
        <v>54393.7</v>
      </c>
      <c r="D64" s="86" t="s">
        <v>41</v>
      </c>
      <c r="E64" s="87">
        <v>62.25</v>
      </c>
      <c r="F64" s="72">
        <f t="shared" si="1"/>
        <v>3386007.8249999997</v>
      </c>
      <c r="G64" s="47"/>
    </row>
    <row r="65" spans="1:7" ht="36" customHeight="1">
      <c r="A65" s="107">
        <v>15</v>
      </c>
      <c r="B65" s="85" t="s">
        <v>77</v>
      </c>
      <c r="C65" s="72"/>
      <c r="D65" s="86"/>
      <c r="E65" s="87"/>
      <c r="F65" s="72">
        <f t="shared" si="1"/>
        <v>0</v>
      </c>
      <c r="G65" s="46"/>
    </row>
    <row r="66" spans="1:7">
      <c r="A66" s="107"/>
      <c r="B66" s="86" t="s">
        <v>76</v>
      </c>
      <c r="C66" s="72">
        <v>28103.400224999994</v>
      </c>
      <c r="D66" s="86" t="s">
        <v>41</v>
      </c>
      <c r="E66" s="87">
        <v>62.25</v>
      </c>
      <c r="F66" s="72">
        <f t="shared" si="1"/>
        <v>1749436.6640062495</v>
      </c>
      <c r="G66" s="47"/>
    </row>
    <row r="67" spans="1:7">
      <c r="A67" s="107"/>
      <c r="B67" s="85"/>
      <c r="C67" s="72"/>
      <c r="D67" s="86"/>
      <c r="E67" s="87"/>
      <c r="F67" s="72">
        <f t="shared" si="1"/>
        <v>0</v>
      </c>
      <c r="G67" s="46"/>
    </row>
    <row r="68" spans="1:7" ht="165">
      <c r="A68" s="107">
        <v>16</v>
      </c>
      <c r="B68" s="85" t="s">
        <v>78</v>
      </c>
      <c r="C68" s="72"/>
      <c r="D68" s="86" t="s">
        <v>19</v>
      </c>
      <c r="E68" s="87"/>
      <c r="F68" s="72">
        <f t="shared" si="1"/>
        <v>0</v>
      </c>
    </row>
    <row r="69" spans="1:7" ht="24.95" customHeight="1">
      <c r="A69" s="84"/>
      <c r="B69" s="85" t="s">
        <v>79</v>
      </c>
      <c r="C69" s="72">
        <v>314.20999999999998</v>
      </c>
      <c r="D69" s="86" t="s">
        <v>19</v>
      </c>
      <c r="E69" s="87">
        <v>5242.1499999999996</v>
      </c>
      <c r="F69" s="72">
        <f t="shared" si="1"/>
        <v>1647135.9514999997</v>
      </c>
    </row>
    <row r="70" spans="1:7" ht="24.95" customHeight="1">
      <c r="A70" s="84"/>
      <c r="B70" s="85" t="s">
        <v>239</v>
      </c>
      <c r="C70" s="72">
        <v>187.35600149999996</v>
      </c>
      <c r="D70" s="86" t="s">
        <v>19</v>
      </c>
      <c r="E70" s="87">
        <v>5781.5</v>
      </c>
      <c r="F70" s="72">
        <f t="shared" si="1"/>
        <v>1083198.7226722499</v>
      </c>
    </row>
    <row r="71" spans="1:7">
      <c r="A71" s="84"/>
      <c r="B71" s="85"/>
      <c r="C71" s="72"/>
      <c r="D71" s="86"/>
      <c r="E71" s="87"/>
      <c r="F71" s="72">
        <f t="shared" si="1"/>
        <v>0</v>
      </c>
    </row>
    <row r="72" spans="1:7" s="51" customFormat="1" ht="50.25" customHeight="1">
      <c r="A72" s="107">
        <f>A68+1</f>
        <v>17</v>
      </c>
      <c r="B72" s="111" t="s">
        <v>278</v>
      </c>
      <c r="C72" s="96"/>
      <c r="D72" s="96"/>
      <c r="E72" s="96"/>
      <c r="F72" s="72">
        <f t="shared" si="1"/>
        <v>0</v>
      </c>
    </row>
    <row r="73" spans="1:7" s="51" customFormat="1" ht="35.25" customHeight="1">
      <c r="A73" s="92"/>
      <c r="B73" s="111" t="s">
        <v>279</v>
      </c>
      <c r="C73" s="96">
        <v>63.2</v>
      </c>
      <c r="D73" s="86" t="s">
        <v>19</v>
      </c>
      <c r="E73" s="100">
        <v>118.88</v>
      </c>
      <c r="F73" s="72">
        <f t="shared" si="1"/>
        <v>7513.2160000000003</v>
      </c>
    </row>
    <row r="74" spans="1:7">
      <c r="A74" s="84"/>
      <c r="B74" s="85"/>
      <c r="C74" s="72"/>
      <c r="D74" s="86"/>
      <c r="E74" s="87"/>
      <c r="F74" s="72"/>
    </row>
    <row r="75" spans="1:7" s="51" customFormat="1" ht="39.75" customHeight="1">
      <c r="A75" s="107">
        <f>A72+1</f>
        <v>18</v>
      </c>
      <c r="B75" s="111" t="s">
        <v>280</v>
      </c>
      <c r="C75" s="96">
        <v>589.79999999999995</v>
      </c>
      <c r="D75" s="86" t="s">
        <v>281</v>
      </c>
      <c r="E75" s="100">
        <v>11.89</v>
      </c>
      <c r="F75" s="72">
        <f>C75*E75</f>
        <v>7012.7219999999998</v>
      </c>
    </row>
    <row r="76" spans="1:7" s="48" customFormat="1">
      <c r="A76" s="73"/>
      <c r="B76" s="82" t="s">
        <v>294</v>
      </c>
      <c r="C76" s="72"/>
      <c r="D76" s="102"/>
      <c r="E76" s="103"/>
      <c r="F76" s="72"/>
    </row>
    <row r="77" spans="1:7" ht="34.5" customHeight="1">
      <c r="A77" s="84">
        <f>A75+1</f>
        <v>19</v>
      </c>
      <c r="B77" s="112" t="s">
        <v>80</v>
      </c>
      <c r="C77" s="72"/>
      <c r="D77" s="86"/>
      <c r="E77" s="87"/>
      <c r="F77" s="72"/>
    </row>
    <row r="78" spans="1:7" ht="28.5" customHeight="1">
      <c r="A78" s="84"/>
      <c r="B78" s="112" t="s">
        <v>81</v>
      </c>
      <c r="C78" s="72">
        <v>9.0669280000000008</v>
      </c>
      <c r="D78" s="86" t="s">
        <v>19</v>
      </c>
      <c r="E78" s="87">
        <v>3316.55</v>
      </c>
      <c r="F78" s="72">
        <f>C78*E78</f>
        <v>30070.920058400003</v>
      </c>
    </row>
    <row r="79" spans="1:7">
      <c r="A79" s="84"/>
      <c r="B79" s="112"/>
      <c r="C79" s="72"/>
      <c r="D79" s="86"/>
      <c r="E79" s="87"/>
      <c r="F79" s="72"/>
    </row>
    <row r="80" spans="1:7" ht="45">
      <c r="A80" s="84">
        <f>1+A77</f>
        <v>20</v>
      </c>
      <c r="B80" s="112" t="s">
        <v>82</v>
      </c>
      <c r="C80" s="72"/>
      <c r="D80" s="86"/>
      <c r="E80" s="87"/>
      <c r="F80" s="72">
        <f>C80*E80</f>
        <v>0</v>
      </c>
    </row>
    <row r="81" spans="1:6">
      <c r="A81" s="84"/>
      <c r="B81" s="112" t="s">
        <v>81</v>
      </c>
      <c r="C81" s="72">
        <v>134.85380699999999</v>
      </c>
      <c r="D81" s="86" t="s">
        <v>19</v>
      </c>
      <c r="E81" s="87">
        <v>3876.15</v>
      </c>
      <c r="F81" s="72">
        <f>C81*E81</f>
        <v>522713.58400305</v>
      </c>
    </row>
    <row r="82" spans="1:6">
      <c r="A82" s="84"/>
      <c r="B82" s="112"/>
      <c r="C82" s="72"/>
      <c r="D82" s="86"/>
      <c r="E82" s="87"/>
      <c r="F82" s="72"/>
    </row>
    <row r="83" spans="1:6" ht="45">
      <c r="A83" s="84">
        <f>A80+1</f>
        <v>21</v>
      </c>
      <c r="B83" s="112" t="s">
        <v>83</v>
      </c>
      <c r="C83" s="72"/>
      <c r="D83" s="86"/>
      <c r="E83" s="87"/>
      <c r="F83" s="72">
        <f t="shared" ref="F83:F88" si="2">C83*E83</f>
        <v>0</v>
      </c>
    </row>
    <row r="84" spans="1:6" ht="22.5" customHeight="1">
      <c r="A84" s="84"/>
      <c r="B84" s="112" t="s">
        <v>84</v>
      </c>
      <c r="C84" s="72">
        <v>381.07860000000005</v>
      </c>
      <c r="D84" s="86" t="s">
        <v>28</v>
      </c>
      <c r="E84" s="87">
        <v>476.85</v>
      </c>
      <c r="F84" s="72">
        <f t="shared" si="2"/>
        <v>181717.33041000002</v>
      </c>
    </row>
    <row r="85" spans="1:6">
      <c r="A85" s="84"/>
      <c r="B85" s="112"/>
      <c r="C85" s="72"/>
      <c r="D85" s="86"/>
      <c r="E85" s="87"/>
      <c r="F85" s="72">
        <f t="shared" si="2"/>
        <v>0</v>
      </c>
    </row>
    <row r="86" spans="1:6" ht="36.75" customHeight="1">
      <c r="A86" s="84">
        <f>1+A83</f>
        <v>22</v>
      </c>
      <c r="B86" s="112" t="s">
        <v>85</v>
      </c>
      <c r="C86" s="72">
        <v>381.07860000000005</v>
      </c>
      <c r="D86" s="86" t="s">
        <v>28</v>
      </c>
      <c r="E86" s="87">
        <v>63.3</v>
      </c>
      <c r="F86" s="72">
        <f t="shared" si="2"/>
        <v>24122.275380000003</v>
      </c>
    </row>
    <row r="87" spans="1:6">
      <c r="A87" s="84"/>
      <c r="B87" s="112"/>
      <c r="C87" s="72"/>
      <c r="D87" s="86"/>
      <c r="E87" s="87"/>
      <c r="F87" s="72">
        <f t="shared" si="2"/>
        <v>0</v>
      </c>
    </row>
    <row r="88" spans="1:6" ht="45">
      <c r="A88" s="84">
        <f>1+A86</f>
        <v>23</v>
      </c>
      <c r="B88" s="112" t="s">
        <v>133</v>
      </c>
      <c r="C88" s="72">
        <v>91.06</v>
      </c>
      <c r="D88" s="86" t="s">
        <v>42</v>
      </c>
      <c r="E88" s="87">
        <v>26.05</v>
      </c>
      <c r="F88" s="72">
        <f t="shared" si="2"/>
        <v>2372.1130000000003</v>
      </c>
    </row>
    <row r="89" spans="1:6">
      <c r="A89" s="84"/>
      <c r="B89" s="82" t="s">
        <v>295</v>
      </c>
      <c r="C89" s="72"/>
      <c r="D89" s="86"/>
      <c r="E89" s="87"/>
      <c r="F89" s="72"/>
    </row>
    <row r="90" spans="1:6" ht="120">
      <c r="A90" s="84">
        <f>1+A88</f>
        <v>24</v>
      </c>
      <c r="B90" s="112" t="s">
        <v>236</v>
      </c>
      <c r="C90" s="72"/>
      <c r="D90" s="86"/>
      <c r="E90" s="87"/>
      <c r="F90" s="72"/>
    </row>
    <row r="91" spans="1:6" ht="30">
      <c r="A91" s="84"/>
      <c r="B91" s="112" t="s">
        <v>237</v>
      </c>
      <c r="C91" s="72"/>
      <c r="D91" s="86"/>
      <c r="E91" s="87"/>
      <c r="F91" s="72"/>
    </row>
    <row r="92" spans="1:6" ht="24.95" customHeight="1">
      <c r="A92" s="84"/>
      <c r="B92" s="112" t="s">
        <v>238</v>
      </c>
      <c r="C92" s="72">
        <v>3.6120000000000001</v>
      </c>
      <c r="D92" s="86" t="s">
        <v>28</v>
      </c>
      <c r="E92" s="87">
        <v>1980.8</v>
      </c>
      <c r="F92" s="72">
        <f>C92*E92</f>
        <v>7154.6495999999997</v>
      </c>
    </row>
    <row r="93" spans="1:6">
      <c r="A93" s="84"/>
      <c r="B93" s="112"/>
      <c r="C93" s="72"/>
      <c r="D93" s="86"/>
      <c r="E93" s="87"/>
      <c r="F93" s="72"/>
    </row>
    <row r="94" spans="1:6" s="51" customFormat="1" ht="60">
      <c r="A94" s="109">
        <f>A90+1</f>
        <v>25</v>
      </c>
      <c r="B94" s="113" t="s">
        <v>282</v>
      </c>
      <c r="C94" s="114">
        <v>8</v>
      </c>
      <c r="D94" s="115" t="s">
        <v>43</v>
      </c>
      <c r="E94" s="116">
        <v>281.10000000000002</v>
      </c>
      <c r="F94" s="72">
        <f>C94*E94</f>
        <v>2248.8000000000002</v>
      </c>
    </row>
    <row r="95" spans="1:6" s="48" customFormat="1">
      <c r="A95" s="109"/>
      <c r="B95" s="112"/>
      <c r="C95" s="72"/>
      <c r="D95" s="117"/>
      <c r="E95" s="87"/>
      <c r="F95" s="72"/>
    </row>
    <row r="96" spans="1:6" ht="60">
      <c r="A96" s="109">
        <f>A94+1</f>
        <v>26</v>
      </c>
      <c r="B96" s="118" t="s">
        <v>86</v>
      </c>
      <c r="C96" s="72"/>
      <c r="D96" s="110"/>
      <c r="E96" s="87"/>
      <c r="F96" s="72"/>
    </row>
    <row r="97" spans="1:7" ht="30.75" customHeight="1">
      <c r="A97" s="109"/>
      <c r="B97" s="85" t="s">
        <v>87</v>
      </c>
      <c r="C97" s="72"/>
      <c r="D97" s="110"/>
      <c r="E97" s="87"/>
      <c r="F97" s="72"/>
    </row>
    <row r="98" spans="1:7" ht="31.5" customHeight="1">
      <c r="A98" s="109"/>
      <c r="B98" s="85" t="s">
        <v>88</v>
      </c>
      <c r="C98" s="72">
        <v>193.4325</v>
      </c>
      <c r="D98" s="110" t="s">
        <v>28</v>
      </c>
      <c r="E98" s="87">
        <v>1606.7</v>
      </c>
      <c r="F98" s="72">
        <f>C98*E98</f>
        <v>310787.99775000004</v>
      </c>
    </row>
    <row r="99" spans="1:7" s="48" customFormat="1">
      <c r="A99" s="73"/>
      <c r="B99" s="82" t="s">
        <v>296</v>
      </c>
      <c r="C99" s="72"/>
      <c r="D99" s="102"/>
      <c r="E99" s="103"/>
      <c r="F99" s="72"/>
    </row>
    <row r="100" spans="1:7">
      <c r="A100" s="73"/>
      <c r="B100" s="82"/>
      <c r="C100" s="72"/>
      <c r="D100" s="102"/>
      <c r="E100" s="103"/>
      <c r="F100" s="72"/>
      <c r="G100" s="46"/>
    </row>
    <row r="101" spans="1:7" ht="60">
      <c r="A101" s="84">
        <f>A96+1</f>
        <v>27</v>
      </c>
      <c r="B101" s="119" t="s">
        <v>253</v>
      </c>
      <c r="C101" s="72"/>
      <c r="D101" s="102"/>
      <c r="E101" s="103"/>
      <c r="F101" s="72"/>
      <c r="G101" s="46"/>
    </row>
    <row r="102" spans="1:7" ht="24.95" customHeight="1">
      <c r="A102" s="84"/>
      <c r="B102" s="119" t="s">
        <v>254</v>
      </c>
      <c r="C102" s="72">
        <v>1.57</v>
      </c>
      <c r="D102" s="86" t="s">
        <v>20</v>
      </c>
      <c r="E102" s="87">
        <v>85813.3</v>
      </c>
      <c r="F102" s="72">
        <f>C102*E102</f>
        <v>134726.88100000002</v>
      </c>
      <c r="G102" s="46"/>
    </row>
    <row r="103" spans="1:7">
      <c r="A103" s="84"/>
      <c r="B103" s="119"/>
      <c r="C103" s="72"/>
      <c r="D103" s="102"/>
      <c r="E103" s="103"/>
      <c r="F103" s="72"/>
      <c r="G103" s="46"/>
    </row>
    <row r="104" spans="1:7" ht="75">
      <c r="A104" s="84">
        <f>A101+1</f>
        <v>28</v>
      </c>
      <c r="B104" s="112" t="s">
        <v>44</v>
      </c>
      <c r="C104" s="72"/>
      <c r="D104" s="86"/>
      <c r="E104" s="87"/>
      <c r="F104" s="72"/>
      <c r="G104" s="47"/>
    </row>
    <row r="105" spans="1:7" ht="34.5" customHeight="1">
      <c r="A105" s="84"/>
      <c r="B105" s="112" t="s">
        <v>89</v>
      </c>
      <c r="C105" s="72">
        <v>54.18</v>
      </c>
      <c r="D105" s="86" t="s">
        <v>45</v>
      </c>
      <c r="E105" s="87">
        <v>1578.3</v>
      </c>
      <c r="F105" s="72">
        <f>C105*E105</f>
        <v>85512.293999999994</v>
      </c>
    </row>
    <row r="106" spans="1:7">
      <c r="A106" s="84"/>
      <c r="B106" s="112"/>
      <c r="C106" s="72"/>
      <c r="D106" s="86"/>
      <c r="E106" s="87"/>
      <c r="F106" s="72"/>
    </row>
    <row r="107" spans="1:7" ht="48" customHeight="1">
      <c r="A107" s="84">
        <f>A104+1</f>
        <v>29</v>
      </c>
      <c r="B107" s="112" t="s">
        <v>90</v>
      </c>
      <c r="C107" s="72">
        <v>54.18</v>
      </c>
      <c r="D107" s="86" t="s">
        <v>45</v>
      </c>
      <c r="E107" s="87">
        <v>325.2</v>
      </c>
      <c r="F107" s="72">
        <f>C107*E107</f>
        <v>17619.335999999999</v>
      </c>
    </row>
    <row r="108" spans="1:7">
      <c r="A108" s="84"/>
      <c r="B108" s="112"/>
      <c r="C108" s="72"/>
      <c r="D108" s="86"/>
      <c r="E108" s="87"/>
      <c r="F108" s="72"/>
    </row>
    <row r="109" spans="1:7" s="51" customFormat="1" ht="66" customHeight="1">
      <c r="A109" s="84">
        <f>A107+1</f>
        <v>30</v>
      </c>
      <c r="B109" s="111" t="s">
        <v>283</v>
      </c>
      <c r="C109" s="96"/>
      <c r="D109" s="86"/>
      <c r="E109" s="100"/>
      <c r="F109" s="72">
        <f>C109*E109</f>
        <v>0</v>
      </c>
    </row>
    <row r="110" spans="1:7" s="51" customFormat="1" ht="24.95" customHeight="1">
      <c r="A110" s="84"/>
      <c r="B110" s="111" t="s">
        <v>284</v>
      </c>
      <c r="C110" s="96"/>
      <c r="D110" s="86"/>
      <c r="E110" s="100"/>
      <c r="F110" s="72">
        <f>C110*E110</f>
        <v>0</v>
      </c>
    </row>
    <row r="111" spans="1:7" s="51" customFormat="1" ht="30">
      <c r="A111" s="84"/>
      <c r="B111" s="111" t="s">
        <v>285</v>
      </c>
      <c r="C111" s="96"/>
      <c r="D111" s="86"/>
      <c r="E111" s="100"/>
      <c r="F111" s="72">
        <f>C111*E111</f>
        <v>0</v>
      </c>
    </row>
    <row r="112" spans="1:7" s="51" customFormat="1" ht="24.95" customHeight="1">
      <c r="A112" s="84"/>
      <c r="B112" s="111" t="s">
        <v>286</v>
      </c>
      <c r="C112" s="114">
        <v>54.18</v>
      </c>
      <c r="D112" s="86" t="s">
        <v>45</v>
      </c>
      <c r="E112" s="100">
        <v>1741.2</v>
      </c>
      <c r="F112" s="72">
        <f>C112*E112</f>
        <v>94338.216</v>
      </c>
    </row>
    <row r="113" spans="1:6">
      <c r="A113" s="84"/>
      <c r="B113" s="112"/>
      <c r="C113" s="72"/>
      <c r="D113" s="86"/>
      <c r="E113" s="87"/>
      <c r="F113" s="72"/>
    </row>
    <row r="114" spans="1:6" ht="30">
      <c r="A114" s="84">
        <f>A109+1</f>
        <v>31</v>
      </c>
      <c r="B114" s="112" t="s">
        <v>91</v>
      </c>
      <c r="C114" s="72"/>
      <c r="D114" s="102"/>
      <c r="E114" s="103"/>
      <c r="F114" s="72"/>
    </row>
    <row r="115" spans="1:6" ht="24.95" customHeight="1">
      <c r="A115" s="84"/>
      <c r="B115" s="119" t="s">
        <v>46</v>
      </c>
      <c r="C115" s="72">
        <v>29.3</v>
      </c>
      <c r="D115" s="86" t="s">
        <v>92</v>
      </c>
      <c r="E115" s="87">
        <v>107.1</v>
      </c>
      <c r="F115" s="72">
        <f>C115*E115</f>
        <v>3138.0299999999997</v>
      </c>
    </row>
    <row r="116" spans="1:6">
      <c r="A116" s="73"/>
      <c r="B116" s="82"/>
      <c r="C116" s="72"/>
      <c r="D116" s="102"/>
      <c r="E116" s="103"/>
      <c r="F116" s="72"/>
    </row>
    <row r="117" spans="1:6" ht="75">
      <c r="A117" s="84">
        <f>A114+1</f>
        <v>32</v>
      </c>
      <c r="B117" s="112" t="s">
        <v>93</v>
      </c>
      <c r="C117" s="72">
        <v>25</v>
      </c>
      <c r="D117" s="86" t="s">
        <v>47</v>
      </c>
      <c r="E117" s="87">
        <v>981.75</v>
      </c>
      <c r="F117" s="72">
        <f>C117*E117</f>
        <v>24543.75</v>
      </c>
    </row>
    <row r="118" spans="1:6">
      <c r="A118" s="84"/>
      <c r="B118" s="112"/>
      <c r="C118" s="72"/>
      <c r="D118" s="86"/>
      <c r="E118" s="87"/>
      <c r="F118" s="72"/>
    </row>
    <row r="119" spans="1:6" ht="45">
      <c r="A119" s="84">
        <f>1+A117</f>
        <v>33</v>
      </c>
      <c r="B119" s="112" t="s">
        <v>94</v>
      </c>
      <c r="C119" s="72"/>
      <c r="D119" s="86"/>
      <c r="E119" s="87"/>
      <c r="F119" s="72"/>
    </row>
    <row r="120" spans="1:6" ht="24.95" customHeight="1">
      <c r="A120" s="84"/>
      <c r="B120" s="112" t="s">
        <v>95</v>
      </c>
      <c r="C120" s="72">
        <v>25</v>
      </c>
      <c r="D120" s="86" t="s">
        <v>47</v>
      </c>
      <c r="E120" s="87">
        <v>203.8</v>
      </c>
      <c r="F120" s="72">
        <f>C120*E120</f>
        <v>5095</v>
      </c>
    </row>
    <row r="121" spans="1:6">
      <c r="A121" s="84"/>
      <c r="B121" s="112"/>
      <c r="C121" s="72"/>
      <c r="D121" s="86"/>
      <c r="E121" s="87"/>
      <c r="F121" s="72"/>
    </row>
    <row r="122" spans="1:6" ht="51.75" customHeight="1">
      <c r="A122" s="84">
        <f>1+A119</f>
        <v>34</v>
      </c>
      <c r="B122" s="112" t="s">
        <v>96</v>
      </c>
      <c r="C122" s="72"/>
      <c r="D122" s="86"/>
      <c r="E122" s="87"/>
      <c r="F122" s="72"/>
    </row>
    <row r="123" spans="1:6" ht="24.95" customHeight="1">
      <c r="A123" s="84" t="s">
        <v>24</v>
      </c>
      <c r="B123" s="120" t="s">
        <v>48</v>
      </c>
      <c r="C123" s="72">
        <v>25</v>
      </c>
      <c r="D123" s="86" t="s">
        <v>47</v>
      </c>
      <c r="E123" s="87">
        <v>86.45</v>
      </c>
      <c r="F123" s="72">
        <f>C123*E123</f>
        <v>2161.25</v>
      </c>
    </row>
    <row r="124" spans="1:6" ht="24.95" customHeight="1">
      <c r="A124" s="84" t="s">
        <v>29</v>
      </c>
      <c r="B124" s="120" t="s">
        <v>49</v>
      </c>
      <c r="C124" s="72">
        <v>188</v>
      </c>
      <c r="D124" s="86" t="s">
        <v>47</v>
      </c>
      <c r="E124" s="87">
        <v>71.05</v>
      </c>
      <c r="F124" s="72">
        <f>C124*E124</f>
        <v>13357.4</v>
      </c>
    </row>
    <row r="125" spans="1:6" ht="24.95" customHeight="1">
      <c r="A125" s="84" t="s">
        <v>30</v>
      </c>
      <c r="B125" s="85" t="s">
        <v>50</v>
      </c>
      <c r="C125" s="72">
        <v>12</v>
      </c>
      <c r="D125" s="86" t="s">
        <v>47</v>
      </c>
      <c r="E125" s="87">
        <v>59</v>
      </c>
      <c r="F125" s="72">
        <f>C125*E125</f>
        <v>708</v>
      </c>
    </row>
    <row r="126" spans="1:6">
      <c r="A126" s="84"/>
      <c r="B126" s="120"/>
      <c r="C126" s="72">
        <v>0</v>
      </c>
      <c r="D126" s="86"/>
      <c r="E126" s="87"/>
      <c r="F126" s="72"/>
    </row>
    <row r="127" spans="1:6" ht="69.75" customHeight="1">
      <c r="A127" s="84">
        <f>1+A122</f>
        <v>35</v>
      </c>
      <c r="B127" s="112" t="s">
        <v>97</v>
      </c>
      <c r="C127" s="72">
        <v>25</v>
      </c>
      <c r="D127" s="86" t="s">
        <v>47</v>
      </c>
      <c r="E127" s="87">
        <v>706.15</v>
      </c>
      <c r="F127" s="72">
        <f t="shared" ref="F127:F132" si="3">C127*E127</f>
        <v>17653.75</v>
      </c>
    </row>
    <row r="128" spans="1:6">
      <c r="A128" s="84"/>
      <c r="B128" s="120"/>
      <c r="C128" s="72"/>
      <c r="D128" s="86"/>
      <c r="E128" s="87"/>
      <c r="F128" s="72">
        <f t="shared" si="3"/>
        <v>0</v>
      </c>
    </row>
    <row r="129" spans="1:6" ht="135">
      <c r="A129" s="84">
        <f>A127+1</f>
        <v>36</v>
      </c>
      <c r="B129" s="112" t="s">
        <v>98</v>
      </c>
      <c r="C129" s="72">
        <v>59.400000000000006</v>
      </c>
      <c r="D129" s="86" t="s">
        <v>26</v>
      </c>
      <c r="E129" s="87">
        <v>404.6</v>
      </c>
      <c r="F129" s="72">
        <f t="shared" si="3"/>
        <v>24033.240000000005</v>
      </c>
    </row>
    <row r="130" spans="1:6">
      <c r="A130" s="84"/>
      <c r="B130" s="85"/>
      <c r="C130" s="72"/>
      <c r="D130" s="86"/>
      <c r="E130" s="87"/>
      <c r="F130" s="72">
        <f t="shared" si="3"/>
        <v>0</v>
      </c>
    </row>
    <row r="131" spans="1:6" ht="306" customHeight="1">
      <c r="A131" s="84">
        <f>A129+1</f>
        <v>37</v>
      </c>
      <c r="B131" s="112" t="s">
        <v>99</v>
      </c>
      <c r="C131" s="72"/>
      <c r="D131" s="86"/>
      <c r="E131" s="87"/>
      <c r="F131" s="72">
        <f t="shared" si="3"/>
        <v>0</v>
      </c>
    </row>
    <row r="132" spans="1:6" ht="24.95" customHeight="1">
      <c r="A132" s="84"/>
      <c r="B132" s="85" t="s">
        <v>100</v>
      </c>
      <c r="C132" s="72">
        <v>18.900000000000002</v>
      </c>
      <c r="D132" s="86" t="s">
        <v>45</v>
      </c>
      <c r="E132" s="87">
        <v>2958</v>
      </c>
      <c r="F132" s="72">
        <f t="shared" si="3"/>
        <v>55906.200000000004</v>
      </c>
    </row>
    <row r="133" spans="1:6">
      <c r="A133" s="73"/>
      <c r="B133" s="82" t="s">
        <v>297</v>
      </c>
      <c r="C133" s="72"/>
      <c r="D133" s="102"/>
      <c r="E133" s="103"/>
      <c r="F133" s="72"/>
    </row>
    <row r="134" spans="1:6" ht="75">
      <c r="A134" s="84">
        <f>A131+1</f>
        <v>38</v>
      </c>
      <c r="B134" s="112" t="s">
        <v>231</v>
      </c>
      <c r="C134" s="72"/>
      <c r="D134" s="121"/>
      <c r="E134" s="72"/>
      <c r="F134" s="72"/>
    </row>
    <row r="135" spans="1:6">
      <c r="A135" s="84"/>
      <c r="B135" s="112" t="s">
        <v>230</v>
      </c>
      <c r="C135" s="72">
        <v>2.1</v>
      </c>
      <c r="D135" s="86" t="s">
        <v>28</v>
      </c>
      <c r="E135" s="72">
        <v>2551.4499999999998</v>
      </c>
      <c r="F135" s="72">
        <f>C135*E135</f>
        <v>5358.0450000000001</v>
      </c>
    </row>
    <row r="136" spans="1:6">
      <c r="A136" s="84"/>
      <c r="B136" s="112"/>
      <c r="C136" s="72"/>
      <c r="D136" s="86"/>
      <c r="E136" s="87"/>
      <c r="F136" s="72">
        <f>C136*E136</f>
        <v>0</v>
      </c>
    </row>
    <row r="137" spans="1:6" ht="135">
      <c r="A137" s="84">
        <f>A134+1</f>
        <v>39</v>
      </c>
      <c r="B137" s="112" t="s">
        <v>287</v>
      </c>
      <c r="C137" s="72"/>
      <c r="D137" s="86"/>
      <c r="E137" s="87"/>
      <c r="F137" s="72">
        <f>C137*E137</f>
        <v>0</v>
      </c>
    </row>
    <row r="138" spans="1:6" ht="24.95" customHeight="1">
      <c r="A138" s="84"/>
      <c r="B138" s="85" t="s">
        <v>288</v>
      </c>
      <c r="C138" s="72">
        <v>22.32</v>
      </c>
      <c r="D138" s="86" t="s">
        <v>28</v>
      </c>
      <c r="E138" s="87">
        <v>1583.4</v>
      </c>
      <c r="F138" s="72">
        <f>C138*E138</f>
        <v>35341.488000000005</v>
      </c>
    </row>
    <row r="139" spans="1:6">
      <c r="A139" s="84"/>
      <c r="B139" s="85"/>
      <c r="C139" s="72"/>
      <c r="D139" s="86"/>
      <c r="E139" s="87"/>
      <c r="F139" s="72"/>
    </row>
    <row r="140" spans="1:6" ht="32.25" customHeight="1">
      <c r="A140" s="84">
        <f>A137+1</f>
        <v>40</v>
      </c>
      <c r="B140" s="85" t="s">
        <v>289</v>
      </c>
      <c r="C140" s="72">
        <v>6</v>
      </c>
      <c r="D140" s="86" t="s">
        <v>43</v>
      </c>
      <c r="E140" s="87">
        <v>429.85</v>
      </c>
      <c r="F140" s="72">
        <f>C140*E140</f>
        <v>2579.1000000000004</v>
      </c>
    </row>
    <row r="141" spans="1:6">
      <c r="A141" s="84"/>
      <c r="B141" s="112"/>
      <c r="C141" s="72"/>
      <c r="D141" s="86"/>
      <c r="E141" s="87"/>
      <c r="F141" s="72"/>
    </row>
    <row r="142" spans="1:6" ht="102" customHeight="1">
      <c r="A142" s="84">
        <f>A140+1</f>
        <v>41</v>
      </c>
      <c r="B142" s="112" t="s">
        <v>51</v>
      </c>
      <c r="C142" s="72">
        <v>26</v>
      </c>
      <c r="D142" s="86" t="s">
        <v>47</v>
      </c>
      <c r="E142" s="87">
        <v>117.45</v>
      </c>
      <c r="F142" s="72">
        <f>C142*E142</f>
        <v>3053.7000000000003</v>
      </c>
    </row>
    <row r="143" spans="1:6">
      <c r="A143" s="84"/>
      <c r="B143" s="112"/>
      <c r="C143" s="72"/>
      <c r="D143" s="86"/>
      <c r="E143" s="87"/>
      <c r="F143" s="72">
        <f>C143*E143</f>
        <v>0</v>
      </c>
    </row>
    <row r="144" spans="1:6" ht="58.5" customHeight="1">
      <c r="A144" s="84">
        <f>A142+1</f>
        <v>42</v>
      </c>
      <c r="B144" s="112" t="s">
        <v>232</v>
      </c>
      <c r="C144" s="72"/>
      <c r="D144" s="86"/>
      <c r="E144" s="87"/>
      <c r="F144" s="72">
        <f>C144*E144</f>
        <v>0</v>
      </c>
    </row>
    <row r="145" spans="1:6" ht="42" customHeight="1">
      <c r="A145" s="84"/>
      <c r="B145" s="112" t="s">
        <v>246</v>
      </c>
      <c r="C145" s="72">
        <v>1343.75</v>
      </c>
      <c r="D145" s="122" t="s">
        <v>41</v>
      </c>
      <c r="E145" s="123" t="s">
        <v>247</v>
      </c>
      <c r="F145" s="72">
        <f>C145*E145</f>
        <v>104678.12500000001</v>
      </c>
    </row>
    <row r="146" spans="1:6">
      <c r="A146" s="73"/>
      <c r="B146" s="82" t="s">
        <v>298</v>
      </c>
      <c r="C146" s="72"/>
      <c r="D146" s="102"/>
      <c r="E146" s="103"/>
      <c r="F146" s="72"/>
    </row>
    <row r="147" spans="1:6" ht="66.75" customHeight="1">
      <c r="A147" s="84">
        <f>1+A144</f>
        <v>43</v>
      </c>
      <c r="B147" s="112" t="s">
        <v>242</v>
      </c>
      <c r="C147" s="72"/>
      <c r="D147" s="86"/>
      <c r="E147" s="87"/>
      <c r="F147" s="72"/>
    </row>
    <row r="148" spans="1:6" ht="22.5" customHeight="1">
      <c r="A148" s="84"/>
      <c r="B148" s="112" t="s">
        <v>243</v>
      </c>
      <c r="C148" s="72"/>
      <c r="D148" s="86"/>
      <c r="E148" s="87"/>
      <c r="F148" s="72"/>
    </row>
    <row r="149" spans="1:6" ht="27" customHeight="1">
      <c r="A149" s="84"/>
      <c r="B149" s="85" t="s">
        <v>244</v>
      </c>
      <c r="C149" s="72">
        <v>17.963999999999999</v>
      </c>
      <c r="D149" s="86" t="s">
        <v>28</v>
      </c>
      <c r="E149" s="87">
        <v>748.15</v>
      </c>
      <c r="F149" s="72">
        <f>C149*E149</f>
        <v>13439.766599999999</v>
      </c>
    </row>
    <row r="150" spans="1:6">
      <c r="A150" s="84"/>
      <c r="B150" s="85"/>
      <c r="C150" s="72"/>
      <c r="D150" s="86"/>
      <c r="E150" s="87"/>
      <c r="F150" s="72"/>
    </row>
    <row r="151" spans="1:6" ht="60">
      <c r="A151" s="84">
        <f>A147+1</f>
        <v>44</v>
      </c>
      <c r="B151" s="112" t="s">
        <v>101</v>
      </c>
      <c r="C151" s="72"/>
      <c r="D151" s="86"/>
      <c r="E151" s="87"/>
      <c r="F151" s="72"/>
    </row>
    <row r="152" spans="1:6" ht="23.25" customHeight="1">
      <c r="A152" s="84"/>
      <c r="B152" s="112" t="s">
        <v>102</v>
      </c>
      <c r="C152" s="72">
        <v>75.717600000000004</v>
      </c>
      <c r="D152" s="86" t="s">
        <v>28</v>
      </c>
      <c r="E152" s="87">
        <v>945.7</v>
      </c>
      <c r="F152" s="72">
        <f>C152*E152</f>
        <v>71606.134320000012</v>
      </c>
    </row>
    <row r="153" spans="1:6">
      <c r="A153" s="84"/>
      <c r="B153" s="112"/>
      <c r="C153" s="72"/>
      <c r="D153" s="86"/>
      <c r="E153" s="87"/>
      <c r="F153" s="72"/>
    </row>
    <row r="154" spans="1:6" ht="120">
      <c r="A154" s="84">
        <f>1+A151</f>
        <v>45</v>
      </c>
      <c r="B154" s="112" t="s">
        <v>103</v>
      </c>
      <c r="C154" s="72">
        <v>276.42599999999999</v>
      </c>
      <c r="D154" s="86" t="s">
        <v>45</v>
      </c>
      <c r="E154" s="87">
        <v>724.25</v>
      </c>
      <c r="F154" s="72">
        <f>C154*E154</f>
        <v>200201.53049999999</v>
      </c>
    </row>
    <row r="155" spans="1:6">
      <c r="A155" s="84"/>
      <c r="B155" s="112"/>
      <c r="C155" s="72"/>
      <c r="D155" s="86"/>
      <c r="E155" s="87"/>
      <c r="F155" s="72"/>
    </row>
    <row r="156" spans="1:6" ht="90">
      <c r="A156" s="84">
        <f>1+A154</f>
        <v>46</v>
      </c>
      <c r="B156" s="112" t="s">
        <v>104</v>
      </c>
      <c r="C156" s="72">
        <v>80.871800000000007</v>
      </c>
      <c r="D156" s="86" t="s">
        <v>45</v>
      </c>
      <c r="E156" s="87">
        <v>931.5</v>
      </c>
      <c r="F156" s="72">
        <f>C156*E156</f>
        <v>75332.08170000001</v>
      </c>
    </row>
    <row r="157" spans="1:6">
      <c r="A157" s="84"/>
      <c r="B157" s="112"/>
      <c r="C157" s="72"/>
      <c r="D157" s="86"/>
      <c r="E157" s="87"/>
      <c r="F157" s="72"/>
    </row>
    <row r="158" spans="1:6" s="58" customFormat="1" ht="90">
      <c r="A158" s="84">
        <f>1+A156</f>
        <v>47</v>
      </c>
      <c r="B158" s="112" t="s">
        <v>105</v>
      </c>
      <c r="C158" s="72"/>
      <c r="D158" s="86"/>
      <c r="E158" s="87"/>
      <c r="F158" s="72"/>
    </row>
    <row r="159" spans="1:6" s="48" customFormat="1" ht="38.25" customHeight="1">
      <c r="A159" s="84"/>
      <c r="B159" s="112" t="s">
        <v>106</v>
      </c>
      <c r="C159" s="72">
        <v>539.06977499999994</v>
      </c>
      <c r="D159" s="86" t="s">
        <v>45</v>
      </c>
      <c r="E159" s="87">
        <v>1337.1</v>
      </c>
      <c r="F159" s="72">
        <f>C159*E159</f>
        <v>720790.19615249988</v>
      </c>
    </row>
    <row r="160" spans="1:6" s="48" customFormat="1">
      <c r="A160" s="84"/>
      <c r="B160" s="112"/>
      <c r="C160" s="72"/>
      <c r="D160" s="86"/>
      <c r="E160" s="87"/>
      <c r="F160" s="72"/>
    </row>
    <row r="161" spans="1:7" s="48" customFormat="1" ht="99.75" customHeight="1">
      <c r="A161" s="84">
        <f>1+A158</f>
        <v>48</v>
      </c>
      <c r="B161" s="112" t="s">
        <v>251</v>
      </c>
      <c r="C161" s="72"/>
      <c r="D161" s="86"/>
      <c r="E161" s="87"/>
      <c r="F161" s="72"/>
    </row>
    <row r="162" spans="1:7" s="48" customFormat="1" ht="28.5" customHeight="1">
      <c r="A162" s="84"/>
      <c r="B162" s="112" t="s">
        <v>106</v>
      </c>
      <c r="C162" s="72">
        <v>13.213999999999999</v>
      </c>
      <c r="D162" s="86" t="s">
        <v>45</v>
      </c>
      <c r="E162" s="87">
        <v>1339.2</v>
      </c>
      <c r="F162" s="72">
        <f>C162*E162</f>
        <v>17696.1888</v>
      </c>
    </row>
    <row r="163" spans="1:7">
      <c r="A163" s="73"/>
      <c r="B163" s="82" t="s">
        <v>299</v>
      </c>
      <c r="C163" s="72"/>
      <c r="D163" s="102"/>
      <c r="E163" s="103"/>
      <c r="F163" s="72"/>
    </row>
    <row r="164" spans="1:7" ht="66.75" customHeight="1">
      <c r="A164" s="84">
        <f>1+A161</f>
        <v>49</v>
      </c>
      <c r="B164" s="112" t="s">
        <v>107</v>
      </c>
      <c r="C164" s="72"/>
      <c r="D164" s="86"/>
      <c r="E164" s="87"/>
      <c r="F164" s="72"/>
    </row>
    <row r="165" spans="1:7" ht="24.95" customHeight="1">
      <c r="A165" s="84"/>
      <c r="B165" s="112" t="s">
        <v>108</v>
      </c>
      <c r="C165" s="72">
        <v>445.62</v>
      </c>
      <c r="D165" s="86" t="s">
        <v>28</v>
      </c>
      <c r="E165" s="87">
        <v>105.5</v>
      </c>
      <c r="F165" s="72">
        <f t="shared" ref="F165:F170" si="4">C165*E165</f>
        <v>47012.91</v>
      </c>
      <c r="G165" s="59"/>
    </row>
    <row r="166" spans="1:7">
      <c r="A166" s="84"/>
      <c r="B166" s="112"/>
      <c r="C166" s="72"/>
      <c r="D166" s="86"/>
      <c r="E166" s="87"/>
      <c r="F166" s="72">
        <f t="shared" si="4"/>
        <v>0</v>
      </c>
    </row>
    <row r="167" spans="1:7" ht="45">
      <c r="A167" s="84">
        <f>1+A164</f>
        <v>50</v>
      </c>
      <c r="B167" s="112" t="s">
        <v>109</v>
      </c>
      <c r="C167" s="72"/>
      <c r="D167" s="86"/>
      <c r="E167" s="87"/>
      <c r="F167" s="72">
        <f t="shared" si="4"/>
        <v>0</v>
      </c>
    </row>
    <row r="168" spans="1:7" ht="29.25" customHeight="1">
      <c r="A168" s="84"/>
      <c r="B168" s="85" t="s">
        <v>110</v>
      </c>
      <c r="C168" s="72">
        <v>135.48400000000001</v>
      </c>
      <c r="D168" s="86" t="s">
        <v>42</v>
      </c>
      <c r="E168" s="87">
        <v>109.05</v>
      </c>
      <c r="F168" s="72">
        <f t="shared" si="4"/>
        <v>14774.530200000001</v>
      </c>
      <c r="G168" s="59"/>
    </row>
    <row r="169" spans="1:7">
      <c r="A169" s="84"/>
      <c r="B169" s="85"/>
      <c r="C169" s="72"/>
      <c r="D169" s="86"/>
      <c r="E169" s="87"/>
      <c r="F169" s="72">
        <f t="shared" si="4"/>
        <v>0</v>
      </c>
    </row>
    <row r="170" spans="1:7" s="58" customFormat="1" ht="90">
      <c r="A170" s="84">
        <f>1+A167</f>
        <v>51</v>
      </c>
      <c r="B170" s="112" t="s">
        <v>111</v>
      </c>
      <c r="C170" s="72">
        <v>10</v>
      </c>
      <c r="D170" s="86" t="s">
        <v>43</v>
      </c>
      <c r="E170" s="87">
        <v>148.75</v>
      </c>
      <c r="F170" s="72">
        <f t="shared" si="4"/>
        <v>1487.5</v>
      </c>
      <c r="G170" s="60"/>
    </row>
    <row r="171" spans="1:7" s="58" customFormat="1">
      <c r="A171" s="84"/>
      <c r="B171" s="112"/>
      <c r="C171" s="72"/>
      <c r="D171" s="86"/>
      <c r="E171" s="87"/>
      <c r="F171" s="72"/>
      <c r="G171" s="60"/>
    </row>
    <row r="172" spans="1:7" s="58" customFormat="1" ht="225">
      <c r="A172" s="84">
        <f>1+A170</f>
        <v>52</v>
      </c>
      <c r="B172" s="112" t="s">
        <v>245</v>
      </c>
      <c r="C172" s="72">
        <v>487.68</v>
      </c>
      <c r="D172" s="86" t="s">
        <v>28</v>
      </c>
      <c r="E172" s="87">
        <v>588.70000000000005</v>
      </c>
      <c r="F172" s="72">
        <f>C172*E172</f>
        <v>287097.21600000001</v>
      </c>
      <c r="G172" s="60"/>
    </row>
    <row r="173" spans="1:7">
      <c r="A173" s="73"/>
      <c r="B173" s="82" t="s">
        <v>300</v>
      </c>
      <c r="C173" s="72"/>
      <c r="D173" s="102"/>
      <c r="E173" s="103"/>
      <c r="F173" s="72"/>
      <c r="G173" s="59"/>
    </row>
    <row r="174" spans="1:7">
      <c r="A174" s="84"/>
      <c r="B174" s="85"/>
      <c r="C174" s="72"/>
      <c r="D174" s="86"/>
      <c r="E174" s="87"/>
      <c r="F174" s="72"/>
      <c r="G174" s="59"/>
    </row>
    <row r="175" spans="1:7" ht="24.95" customHeight="1">
      <c r="A175" s="84">
        <f>A172+1</f>
        <v>53</v>
      </c>
      <c r="B175" s="85" t="s">
        <v>112</v>
      </c>
      <c r="C175" s="72"/>
      <c r="D175" s="86"/>
      <c r="E175" s="87"/>
      <c r="F175" s="72"/>
      <c r="G175" s="59"/>
    </row>
    <row r="176" spans="1:7" ht="24.95" customHeight="1">
      <c r="A176" s="84"/>
      <c r="B176" s="85" t="s">
        <v>113</v>
      </c>
      <c r="C176" s="72">
        <v>433.50189999999998</v>
      </c>
      <c r="D176" s="86" t="s">
        <v>28</v>
      </c>
      <c r="E176" s="87">
        <v>123.5</v>
      </c>
      <c r="F176" s="72">
        <f t="shared" ref="F176:F198" si="5">C176*E176</f>
        <v>53537.484649999999</v>
      </c>
      <c r="G176" s="61"/>
    </row>
    <row r="177" spans="1:7">
      <c r="A177" s="84"/>
      <c r="B177" s="85"/>
      <c r="C177" s="72"/>
      <c r="D177" s="86"/>
      <c r="E177" s="87"/>
      <c r="F177" s="72">
        <f t="shared" si="5"/>
        <v>0</v>
      </c>
      <c r="G177" s="59"/>
    </row>
    <row r="178" spans="1:7" ht="30">
      <c r="A178" s="84">
        <f>1+A175</f>
        <v>54</v>
      </c>
      <c r="B178" s="85" t="s">
        <v>114</v>
      </c>
      <c r="C178" s="72"/>
      <c r="D178" s="86"/>
      <c r="E178" s="87"/>
      <c r="F178" s="72">
        <f t="shared" si="5"/>
        <v>0</v>
      </c>
      <c r="G178" s="59"/>
    </row>
    <row r="179" spans="1:7" s="58" customFormat="1">
      <c r="A179" s="84"/>
      <c r="B179" s="85" t="s">
        <v>113</v>
      </c>
      <c r="C179" s="72">
        <v>1132.7033999999996</v>
      </c>
      <c r="D179" s="86" t="s">
        <v>28</v>
      </c>
      <c r="E179" s="87">
        <v>143.35</v>
      </c>
      <c r="F179" s="72">
        <f t="shared" si="5"/>
        <v>162373.03238999995</v>
      </c>
      <c r="G179" s="61"/>
    </row>
    <row r="180" spans="1:7" s="58" customFormat="1">
      <c r="A180" s="84"/>
      <c r="B180" s="85"/>
      <c r="C180" s="72"/>
      <c r="D180" s="86"/>
      <c r="E180" s="87"/>
      <c r="F180" s="72">
        <f t="shared" si="5"/>
        <v>0</v>
      </c>
      <c r="G180" s="60"/>
    </row>
    <row r="181" spans="1:7" ht="24.95" customHeight="1">
      <c r="A181" s="84">
        <f>A178+1</f>
        <v>55</v>
      </c>
      <c r="B181" s="85" t="s">
        <v>115</v>
      </c>
      <c r="C181" s="72"/>
      <c r="D181" s="86"/>
      <c r="E181" s="87"/>
      <c r="F181" s="72">
        <f t="shared" si="5"/>
        <v>0</v>
      </c>
      <c r="G181" s="59"/>
    </row>
    <row r="182" spans="1:7" ht="24.95" customHeight="1">
      <c r="A182" s="84"/>
      <c r="B182" s="112" t="s">
        <v>52</v>
      </c>
      <c r="C182" s="72">
        <v>693.04759999999987</v>
      </c>
      <c r="D182" s="86" t="s">
        <v>28</v>
      </c>
      <c r="E182" s="87">
        <v>101</v>
      </c>
      <c r="F182" s="72">
        <f t="shared" si="5"/>
        <v>69997.807599999986</v>
      </c>
      <c r="G182" s="61"/>
    </row>
    <row r="183" spans="1:7">
      <c r="A183" s="84"/>
      <c r="B183" s="112"/>
      <c r="C183" s="72"/>
      <c r="D183" s="86"/>
      <c r="E183" s="87"/>
      <c r="F183" s="72">
        <f t="shared" si="5"/>
        <v>0</v>
      </c>
      <c r="G183" s="59"/>
    </row>
    <row r="184" spans="1:7" s="52" customFormat="1" ht="40.5" customHeight="1">
      <c r="A184" s="84">
        <f>1+A181</f>
        <v>56</v>
      </c>
      <c r="B184" s="112" t="s">
        <v>116</v>
      </c>
      <c r="C184" s="72">
        <v>1566.2052999999996</v>
      </c>
      <c r="D184" s="110" t="s">
        <v>28</v>
      </c>
      <c r="E184" s="87">
        <v>83.8</v>
      </c>
      <c r="F184" s="72">
        <f t="shared" si="5"/>
        <v>131248.00413999998</v>
      </c>
      <c r="G184" s="62"/>
    </row>
    <row r="185" spans="1:7">
      <c r="A185" s="84"/>
      <c r="B185" s="85"/>
      <c r="C185" s="72"/>
      <c r="D185" s="86"/>
      <c r="E185" s="87"/>
      <c r="F185" s="72">
        <f t="shared" si="5"/>
        <v>0</v>
      </c>
      <c r="G185" s="59"/>
    </row>
    <row r="186" spans="1:7" ht="28.5" customHeight="1">
      <c r="A186" s="84">
        <f>A184+1</f>
        <v>57</v>
      </c>
      <c r="B186" s="112" t="s">
        <v>117</v>
      </c>
      <c r="C186" s="72"/>
      <c r="D186" s="86"/>
      <c r="E186" s="87"/>
      <c r="F186" s="72">
        <f t="shared" si="5"/>
        <v>0</v>
      </c>
      <c r="G186" s="59"/>
    </row>
    <row r="187" spans="1:7" ht="30">
      <c r="A187" s="84"/>
      <c r="B187" s="112" t="s">
        <v>118</v>
      </c>
      <c r="C187" s="72">
        <v>868.43399999999997</v>
      </c>
      <c r="D187" s="86" t="s">
        <v>28</v>
      </c>
      <c r="E187" s="87">
        <v>67.5</v>
      </c>
      <c r="F187" s="72">
        <f t="shared" si="5"/>
        <v>58619.294999999998</v>
      </c>
      <c r="G187" s="59"/>
    </row>
    <row r="188" spans="1:7">
      <c r="A188" s="84"/>
      <c r="B188" s="112"/>
      <c r="C188" s="72"/>
      <c r="D188" s="86"/>
      <c r="E188" s="87"/>
      <c r="F188" s="72">
        <f t="shared" si="5"/>
        <v>0</v>
      </c>
      <c r="G188" s="59"/>
    </row>
    <row r="189" spans="1:7" ht="25.5" customHeight="1">
      <c r="A189" s="84">
        <f>1+A186</f>
        <v>58</v>
      </c>
      <c r="B189" s="112" t="s">
        <v>119</v>
      </c>
      <c r="C189" s="72"/>
      <c r="D189" s="86"/>
      <c r="E189" s="87"/>
      <c r="F189" s="72">
        <f t="shared" si="5"/>
        <v>0</v>
      </c>
      <c r="G189" s="59"/>
    </row>
    <row r="190" spans="1:7" ht="30">
      <c r="A190" s="84"/>
      <c r="B190" s="112" t="s">
        <v>120</v>
      </c>
      <c r="C190" s="72">
        <v>51.795000000000002</v>
      </c>
      <c r="D190" s="86" t="s">
        <v>28</v>
      </c>
      <c r="E190" s="87">
        <v>25.85</v>
      </c>
      <c r="F190" s="72">
        <f t="shared" si="5"/>
        <v>1338.90075</v>
      </c>
      <c r="G190" s="59"/>
    </row>
    <row r="191" spans="1:7">
      <c r="A191" s="84"/>
      <c r="B191" s="108"/>
      <c r="C191" s="72"/>
      <c r="D191" s="86"/>
      <c r="E191" s="87"/>
      <c r="F191" s="72">
        <f t="shared" si="5"/>
        <v>0</v>
      </c>
      <c r="G191" s="59"/>
    </row>
    <row r="192" spans="1:7" ht="39" customHeight="1">
      <c r="A192" s="84">
        <f>1+A189</f>
        <v>59</v>
      </c>
      <c r="B192" s="112" t="s">
        <v>121</v>
      </c>
      <c r="C192" s="72">
        <v>46.551392000000007</v>
      </c>
      <c r="D192" s="86" t="s">
        <v>28</v>
      </c>
      <c r="E192" s="87">
        <v>20.7</v>
      </c>
      <c r="F192" s="72">
        <f t="shared" si="5"/>
        <v>963.61381440000014</v>
      </c>
      <c r="G192" s="59"/>
    </row>
    <row r="193" spans="1:7">
      <c r="A193" s="84"/>
      <c r="B193" s="112"/>
      <c r="C193" s="72"/>
      <c r="D193" s="86"/>
      <c r="E193" s="87"/>
      <c r="F193" s="72">
        <f t="shared" si="5"/>
        <v>0</v>
      </c>
      <c r="G193" s="59"/>
    </row>
    <row r="194" spans="1:7" ht="30">
      <c r="A194" s="84">
        <f>1+A192</f>
        <v>60</v>
      </c>
      <c r="B194" s="112" t="s">
        <v>122</v>
      </c>
      <c r="C194" s="72"/>
      <c r="D194" s="86"/>
      <c r="E194" s="87"/>
      <c r="F194" s="72">
        <f t="shared" si="5"/>
        <v>0</v>
      </c>
      <c r="G194" s="59"/>
    </row>
    <row r="195" spans="1:7">
      <c r="A195" s="84"/>
      <c r="B195" s="112" t="s">
        <v>123</v>
      </c>
      <c r="C195" s="72">
        <v>697.77129999999966</v>
      </c>
      <c r="D195" s="86" t="s">
        <v>28</v>
      </c>
      <c r="E195" s="87">
        <v>60.25</v>
      </c>
      <c r="F195" s="72">
        <f t="shared" si="5"/>
        <v>42040.720824999982</v>
      </c>
      <c r="G195" s="59"/>
    </row>
    <row r="196" spans="1:7">
      <c r="A196" s="84"/>
      <c r="B196" s="112"/>
      <c r="C196" s="72"/>
      <c r="D196" s="86"/>
      <c r="E196" s="87"/>
      <c r="F196" s="72">
        <f t="shared" si="5"/>
        <v>0</v>
      </c>
      <c r="G196" s="59"/>
    </row>
    <row r="197" spans="1:7" ht="30">
      <c r="A197" s="84">
        <f>1+A194</f>
        <v>61</v>
      </c>
      <c r="B197" s="112" t="s">
        <v>124</v>
      </c>
      <c r="C197" s="72"/>
      <c r="D197" s="86"/>
      <c r="E197" s="87"/>
      <c r="F197" s="72">
        <f t="shared" si="5"/>
        <v>0</v>
      </c>
      <c r="G197" s="59"/>
    </row>
    <row r="198" spans="1:7" ht="30" customHeight="1">
      <c r="A198" s="84"/>
      <c r="B198" s="112" t="s">
        <v>123</v>
      </c>
      <c r="C198" s="72">
        <v>26.349999999999998</v>
      </c>
      <c r="D198" s="86" t="s">
        <v>28</v>
      </c>
      <c r="E198" s="87">
        <v>53.85</v>
      </c>
      <c r="F198" s="72">
        <f t="shared" si="5"/>
        <v>1418.9475</v>
      </c>
      <c r="G198" s="59"/>
    </row>
    <row r="199" spans="1:7" s="48" customFormat="1">
      <c r="A199" s="73"/>
      <c r="B199" s="82" t="s">
        <v>301</v>
      </c>
      <c r="C199" s="72"/>
      <c r="D199" s="102"/>
      <c r="E199" s="103"/>
      <c r="F199" s="72"/>
    </row>
    <row r="200" spans="1:7" ht="240">
      <c r="A200" s="84">
        <f>A197+1</f>
        <v>62</v>
      </c>
      <c r="B200" s="112" t="s">
        <v>125</v>
      </c>
      <c r="C200" s="72"/>
      <c r="D200" s="86"/>
      <c r="E200" s="87"/>
      <c r="F200" s="72"/>
    </row>
    <row r="201" spans="1:7" ht="30">
      <c r="A201" s="84"/>
      <c r="B201" s="112" t="s">
        <v>126</v>
      </c>
      <c r="C201" s="72">
        <v>220.06500000000003</v>
      </c>
      <c r="D201" s="86" t="s">
        <v>20</v>
      </c>
      <c r="E201" s="87">
        <v>5967.95</v>
      </c>
      <c r="F201" s="124">
        <f>C201*E201</f>
        <v>1313336.9167500001</v>
      </c>
    </row>
    <row r="202" spans="1:7">
      <c r="A202" s="84"/>
      <c r="B202" s="112"/>
      <c r="C202" s="72"/>
      <c r="D202" s="86"/>
      <c r="E202" s="87"/>
      <c r="F202" s="72"/>
    </row>
    <row r="203" spans="1:7" s="52" customFormat="1" ht="60">
      <c r="A203" s="109">
        <f>A200+1</f>
        <v>63</v>
      </c>
      <c r="B203" s="112" t="s">
        <v>127</v>
      </c>
      <c r="C203" s="72">
        <v>424.77</v>
      </c>
      <c r="D203" s="110" t="s">
        <v>53</v>
      </c>
      <c r="E203" s="87">
        <v>2.4</v>
      </c>
      <c r="F203" s="124">
        <f>C203*E203</f>
        <v>1019.4479999999999</v>
      </c>
    </row>
    <row r="204" spans="1:7" s="52" customFormat="1">
      <c r="A204" s="109"/>
      <c r="B204" s="113"/>
      <c r="C204" s="72"/>
      <c r="D204" s="110"/>
      <c r="E204" s="87"/>
      <c r="F204" s="124"/>
    </row>
    <row r="205" spans="1:7" ht="102.75" customHeight="1">
      <c r="A205" s="84">
        <f>A203+1</f>
        <v>64</v>
      </c>
      <c r="B205" s="112" t="s">
        <v>277</v>
      </c>
      <c r="C205" s="72">
        <v>223.20000000000002</v>
      </c>
      <c r="D205" s="86" t="s">
        <v>45</v>
      </c>
      <c r="E205" s="87">
        <v>536.65</v>
      </c>
      <c r="F205" s="72">
        <f>C205*E205</f>
        <v>119780.28</v>
      </c>
    </row>
    <row r="206" spans="1:7" ht="139.5" customHeight="1">
      <c r="A206" s="84">
        <f>A205+1</f>
        <v>65</v>
      </c>
      <c r="B206" s="112" t="s">
        <v>276</v>
      </c>
      <c r="C206" s="72">
        <v>16.740000000000002</v>
      </c>
      <c r="D206" s="86" t="s">
        <v>19</v>
      </c>
      <c r="E206" s="87">
        <v>5046.8</v>
      </c>
      <c r="F206" s="72">
        <f>C206*E206</f>
        <v>84483.432000000015</v>
      </c>
    </row>
    <row r="207" spans="1:7">
      <c r="A207" s="84"/>
      <c r="B207" s="82" t="s">
        <v>302</v>
      </c>
      <c r="C207" s="72"/>
      <c r="D207" s="86"/>
      <c r="E207" s="87"/>
      <c r="F207" s="72"/>
    </row>
    <row r="208" spans="1:7" ht="165">
      <c r="A208" s="84">
        <f>A206+1</f>
        <v>66</v>
      </c>
      <c r="B208" s="112" t="s">
        <v>248</v>
      </c>
      <c r="C208" s="72"/>
      <c r="D208" s="86"/>
      <c r="E208" s="87"/>
      <c r="F208" s="72"/>
    </row>
    <row r="209" spans="1:7">
      <c r="A209" s="84"/>
      <c r="B209" s="74"/>
      <c r="C209" s="72"/>
      <c r="D209" s="86"/>
      <c r="E209" s="87"/>
      <c r="F209" s="72"/>
    </row>
    <row r="210" spans="1:7">
      <c r="A210" s="84" t="s">
        <v>24</v>
      </c>
      <c r="B210" s="85" t="s">
        <v>249</v>
      </c>
      <c r="C210" s="72"/>
      <c r="D210" s="86"/>
      <c r="E210" s="87"/>
      <c r="F210" s="72"/>
    </row>
    <row r="211" spans="1:7" ht="38.25" customHeight="1">
      <c r="A211" s="84"/>
      <c r="B211" s="85" t="s">
        <v>250</v>
      </c>
      <c r="C211" s="72">
        <v>1220.7699999999998</v>
      </c>
      <c r="D211" s="86" t="s">
        <v>241</v>
      </c>
      <c r="E211" s="87">
        <v>358.3</v>
      </c>
      <c r="F211" s="72">
        <f t="shared" ref="F211:F216" si="6">C211*E211</f>
        <v>437401.89099999995</v>
      </c>
    </row>
    <row r="212" spans="1:7" ht="60">
      <c r="A212" s="84" t="s">
        <v>29</v>
      </c>
      <c r="B212" s="85" t="s">
        <v>257</v>
      </c>
      <c r="C212" s="72"/>
      <c r="D212" s="86"/>
      <c r="E212" s="87"/>
      <c r="F212" s="72">
        <f t="shared" si="6"/>
        <v>0</v>
      </c>
    </row>
    <row r="213" spans="1:7" ht="38.25" customHeight="1">
      <c r="A213" s="84"/>
      <c r="B213" s="85" t="s">
        <v>250</v>
      </c>
      <c r="C213" s="72">
        <v>788.45999999999992</v>
      </c>
      <c r="D213" s="86" t="s">
        <v>241</v>
      </c>
      <c r="E213" s="87">
        <v>406.5</v>
      </c>
      <c r="F213" s="72">
        <f t="shared" si="6"/>
        <v>320508.99</v>
      </c>
    </row>
    <row r="214" spans="1:7">
      <c r="A214" s="84"/>
      <c r="B214" s="85"/>
      <c r="C214" s="72"/>
      <c r="D214" s="86"/>
      <c r="E214" s="87"/>
      <c r="F214" s="72">
        <f t="shared" si="6"/>
        <v>0</v>
      </c>
    </row>
    <row r="215" spans="1:7" ht="75">
      <c r="A215" s="84">
        <f>A208+1</f>
        <v>67</v>
      </c>
      <c r="B215" s="85" t="s">
        <v>258</v>
      </c>
      <c r="C215" s="72"/>
      <c r="D215" s="86"/>
      <c r="E215" s="125"/>
      <c r="F215" s="72">
        <f t="shared" si="6"/>
        <v>0</v>
      </c>
    </row>
    <row r="216" spans="1:7" ht="27.75" customHeight="1">
      <c r="A216" s="84"/>
      <c r="B216" s="85" t="s">
        <v>259</v>
      </c>
      <c r="C216" s="72">
        <v>189.27</v>
      </c>
      <c r="D216" s="86" t="s">
        <v>260</v>
      </c>
      <c r="E216" s="126">
        <v>725.35</v>
      </c>
      <c r="F216" s="72">
        <f t="shared" si="6"/>
        <v>137286.9945</v>
      </c>
    </row>
    <row r="217" spans="1:7" s="48" customFormat="1">
      <c r="A217" s="73"/>
      <c r="B217" s="82" t="s">
        <v>303</v>
      </c>
      <c r="C217" s="127"/>
      <c r="D217" s="102"/>
      <c r="E217" s="126"/>
      <c r="F217" s="72"/>
    </row>
    <row r="218" spans="1:7" ht="240">
      <c r="A218" s="84">
        <f>A215+1</f>
        <v>68</v>
      </c>
      <c r="B218" s="112" t="s">
        <v>128</v>
      </c>
      <c r="C218" s="72"/>
      <c r="D218" s="86"/>
      <c r="E218" s="126"/>
      <c r="F218" s="128"/>
    </row>
    <row r="219" spans="1:7" ht="45.75" customHeight="1">
      <c r="A219" s="101"/>
      <c r="B219" s="85" t="s">
        <v>129</v>
      </c>
      <c r="C219" s="72">
        <v>378.28</v>
      </c>
      <c r="D219" s="86" t="s">
        <v>45</v>
      </c>
      <c r="E219" s="126">
        <v>786.7</v>
      </c>
      <c r="F219" s="128">
        <f>C219*E219</f>
        <v>297592.87599999999</v>
      </c>
      <c r="G219" s="63"/>
    </row>
    <row r="220" spans="1:7" s="64" customFormat="1" ht="30.75" customHeight="1">
      <c r="A220" s="129"/>
      <c r="B220" s="130" t="s">
        <v>304</v>
      </c>
      <c r="C220" s="131"/>
      <c r="D220" s="131"/>
      <c r="E220" s="126"/>
      <c r="F220" s="128"/>
    </row>
    <row r="221" spans="1:7" s="64" customFormat="1" ht="76.5">
      <c r="A221" s="129">
        <f>A218+1</f>
        <v>69</v>
      </c>
      <c r="B221" s="132" t="s">
        <v>261</v>
      </c>
      <c r="C221" s="133">
        <v>340.25795999999997</v>
      </c>
      <c r="D221" s="131" t="s">
        <v>19</v>
      </c>
      <c r="E221" s="126">
        <v>30.9</v>
      </c>
      <c r="F221" s="128">
        <f>C221*E221</f>
        <v>10513.970963999998</v>
      </c>
    </row>
    <row r="222" spans="1:7" s="64" customFormat="1" ht="12.75">
      <c r="A222" s="129"/>
      <c r="B222" s="132"/>
      <c r="C222" s="131"/>
      <c r="D222" s="131"/>
      <c r="E222" s="126"/>
      <c r="F222" s="128"/>
    </row>
    <row r="223" spans="1:7" s="64" customFormat="1" ht="39.75" customHeight="1">
      <c r="A223" s="129">
        <f>1+A221</f>
        <v>70</v>
      </c>
      <c r="B223" s="132" t="s">
        <v>262</v>
      </c>
      <c r="C223" s="133">
        <v>283.54829999999998</v>
      </c>
      <c r="D223" s="131" t="s">
        <v>19</v>
      </c>
      <c r="E223" s="126">
        <v>260.7</v>
      </c>
      <c r="F223" s="128">
        <f>C223*E223</f>
        <v>73921.041809999995</v>
      </c>
    </row>
    <row r="224" spans="1:7" s="64" customFormat="1" ht="12.75">
      <c r="A224" s="129"/>
      <c r="B224" s="132"/>
      <c r="C224" s="131"/>
      <c r="D224" s="131"/>
      <c r="E224" s="126"/>
      <c r="F224" s="128"/>
    </row>
    <row r="225" spans="1:6" s="64" customFormat="1" ht="41.25" customHeight="1">
      <c r="A225" s="129">
        <f>1+A223</f>
        <v>71</v>
      </c>
      <c r="B225" s="132" t="s">
        <v>263</v>
      </c>
      <c r="C225" s="133">
        <v>283.54829999999998</v>
      </c>
      <c r="D225" s="131" t="s">
        <v>19</v>
      </c>
      <c r="E225" s="126">
        <v>215.15</v>
      </c>
      <c r="F225" s="128">
        <f>C225*E225</f>
        <v>61005.416744999995</v>
      </c>
    </row>
    <row r="226" spans="1:6" s="64" customFormat="1" ht="12.75">
      <c r="A226" s="129"/>
      <c r="B226" s="132"/>
      <c r="C226" s="131"/>
      <c r="D226" s="131"/>
      <c r="E226" s="126"/>
      <c r="F226" s="128"/>
    </row>
    <row r="227" spans="1:6" s="64" customFormat="1" ht="27.75" customHeight="1">
      <c r="A227" s="129">
        <f>1+A225</f>
        <v>72</v>
      </c>
      <c r="B227" s="132" t="s">
        <v>264</v>
      </c>
      <c r="C227" s="133">
        <v>11.341932</v>
      </c>
      <c r="D227" s="131" t="s">
        <v>265</v>
      </c>
      <c r="E227" s="126">
        <v>59.85</v>
      </c>
      <c r="F227" s="128">
        <f>C227*E227</f>
        <v>678.81463020000001</v>
      </c>
    </row>
    <row r="228" spans="1:6" s="64" customFormat="1" ht="12.75">
      <c r="A228" s="129"/>
      <c r="B228" s="132"/>
      <c r="C228" s="131"/>
      <c r="D228" s="131"/>
      <c r="E228" s="126"/>
      <c r="F228" s="128"/>
    </row>
    <row r="229" spans="1:6" s="64" customFormat="1" ht="37.5" customHeight="1">
      <c r="A229" s="129">
        <f>1+A227</f>
        <v>73</v>
      </c>
      <c r="B229" s="132" t="s">
        <v>266</v>
      </c>
      <c r="C229" s="133">
        <v>32.405520000000003</v>
      </c>
      <c r="D229" s="131" t="s">
        <v>265</v>
      </c>
      <c r="E229" s="126">
        <v>194.05</v>
      </c>
      <c r="F229" s="128">
        <f>C229*E229</f>
        <v>6288.2911560000011</v>
      </c>
    </row>
    <row r="230" spans="1:6" s="64" customFormat="1" ht="12.75">
      <c r="A230" s="129"/>
      <c r="B230" s="132"/>
      <c r="C230" s="131"/>
      <c r="D230" s="131"/>
      <c r="E230" s="126"/>
      <c r="F230" s="128"/>
    </row>
    <row r="231" spans="1:6" s="64" customFormat="1" ht="28.5" customHeight="1">
      <c r="A231" s="129">
        <f>1+A229</f>
        <v>74</v>
      </c>
      <c r="B231" s="132" t="s">
        <v>267</v>
      </c>
      <c r="C231" s="133">
        <v>32.405520000000003</v>
      </c>
      <c r="D231" s="131" t="s">
        <v>265</v>
      </c>
      <c r="E231" s="126">
        <v>145.9</v>
      </c>
      <c r="F231" s="128">
        <f>C231*E231</f>
        <v>4727.965368000001</v>
      </c>
    </row>
    <row r="232" spans="1:6" s="64" customFormat="1" ht="12.75">
      <c r="A232" s="129"/>
      <c r="B232" s="132"/>
      <c r="C232" s="131"/>
      <c r="D232" s="131"/>
      <c r="E232" s="126"/>
      <c r="F232" s="128"/>
    </row>
    <row r="233" spans="1:6" s="64" customFormat="1" ht="45" customHeight="1">
      <c r="A233" s="129">
        <f>1+A231</f>
        <v>75</v>
      </c>
      <c r="B233" s="132" t="s">
        <v>268</v>
      </c>
      <c r="C233" s="133">
        <v>226.83864</v>
      </c>
      <c r="D233" s="131" t="s">
        <v>20</v>
      </c>
      <c r="E233" s="126">
        <v>21</v>
      </c>
      <c r="F233" s="128">
        <f>C233*E233</f>
        <v>4763.6114399999997</v>
      </c>
    </row>
    <row r="234" spans="1:6" s="64" customFormat="1" ht="12.75">
      <c r="A234" s="129"/>
      <c r="B234" s="132"/>
      <c r="C234" s="131"/>
      <c r="D234" s="131"/>
      <c r="E234" s="126"/>
      <c r="F234" s="128"/>
    </row>
    <row r="235" spans="1:6" s="64" customFormat="1" ht="37.5" customHeight="1">
      <c r="A235" s="129">
        <f>1+A233</f>
        <v>76</v>
      </c>
      <c r="B235" s="132" t="s">
        <v>269</v>
      </c>
      <c r="C235" s="133">
        <v>226.83864</v>
      </c>
      <c r="D235" s="131" t="s">
        <v>19</v>
      </c>
      <c r="E235" s="126">
        <v>14.35</v>
      </c>
      <c r="F235" s="128">
        <f>C235*E235</f>
        <v>3255.1344839999997</v>
      </c>
    </row>
    <row r="236" spans="1:6" s="64" customFormat="1" ht="12.75">
      <c r="A236" s="129"/>
      <c r="B236" s="132"/>
      <c r="C236" s="131"/>
      <c r="D236" s="131"/>
      <c r="E236" s="126"/>
      <c r="F236" s="128"/>
    </row>
    <row r="237" spans="1:6" s="64" customFormat="1" ht="69.75" customHeight="1">
      <c r="A237" s="129">
        <f>1+A235</f>
        <v>77</v>
      </c>
      <c r="B237" s="132" t="s">
        <v>305</v>
      </c>
      <c r="C237" s="133">
        <v>32.405520000000003</v>
      </c>
      <c r="D237" s="131" t="s">
        <v>270</v>
      </c>
      <c r="E237" s="126">
        <v>2402.5500000000002</v>
      </c>
      <c r="F237" s="128">
        <f>C237*E237</f>
        <v>77855.882076000009</v>
      </c>
    </row>
    <row r="238" spans="1:6" s="64" customFormat="1" ht="12.75">
      <c r="A238" s="129"/>
      <c r="B238" s="132"/>
      <c r="C238" s="131"/>
      <c r="D238" s="131"/>
      <c r="E238" s="126"/>
      <c r="F238" s="128"/>
    </row>
    <row r="239" spans="1:6" s="64" customFormat="1" ht="76.5">
      <c r="A239" s="129">
        <f>1+A237</f>
        <v>78</v>
      </c>
      <c r="B239" s="132" t="s">
        <v>271</v>
      </c>
      <c r="C239" s="131"/>
      <c r="D239" s="131"/>
      <c r="E239" s="126"/>
      <c r="F239" s="128"/>
    </row>
    <row r="240" spans="1:6" s="64" customFormat="1" ht="34.5" customHeight="1">
      <c r="A240" s="129"/>
      <c r="B240" s="132" t="s">
        <v>272</v>
      </c>
      <c r="C240" s="133">
        <v>48</v>
      </c>
      <c r="D240" s="131" t="s">
        <v>43</v>
      </c>
      <c r="E240" s="126">
        <v>80.2</v>
      </c>
      <c r="F240" s="128">
        <f>C240*E240</f>
        <v>3849.6000000000004</v>
      </c>
    </row>
    <row r="241" spans="1:10" s="64" customFormat="1" ht="12.75">
      <c r="A241" s="129"/>
      <c r="B241" s="132"/>
      <c r="C241" s="133"/>
      <c r="D241" s="131"/>
      <c r="E241" s="126"/>
      <c r="F241" s="128"/>
    </row>
    <row r="242" spans="1:10" s="64" customFormat="1" ht="63.75" customHeight="1">
      <c r="A242" s="129">
        <f>1+A239</f>
        <v>79</v>
      </c>
      <c r="B242" s="132" t="s">
        <v>274</v>
      </c>
      <c r="C242" s="133"/>
      <c r="D242" s="131"/>
      <c r="E242" s="126"/>
      <c r="F242" s="128"/>
    </row>
    <row r="243" spans="1:10" s="64" customFormat="1" ht="24.95" customHeight="1">
      <c r="A243" s="129"/>
      <c r="B243" s="132" t="s">
        <v>275</v>
      </c>
      <c r="C243" s="133">
        <v>48</v>
      </c>
      <c r="D243" s="131" t="s">
        <v>43</v>
      </c>
      <c r="E243" s="126">
        <v>902.55</v>
      </c>
      <c r="F243" s="128">
        <f>C243*E243</f>
        <v>43322.399999999994</v>
      </c>
    </row>
    <row r="244" spans="1:10" s="64" customFormat="1" ht="12.75">
      <c r="A244" s="129"/>
      <c r="B244" s="132"/>
      <c r="C244" s="133"/>
      <c r="D244" s="131"/>
      <c r="E244" s="134"/>
      <c r="F244" s="135"/>
    </row>
    <row r="245" spans="1:10" s="64" customFormat="1" ht="153">
      <c r="A245" s="129">
        <f>1+A242</f>
        <v>80</v>
      </c>
      <c r="B245" s="132" t="s">
        <v>273</v>
      </c>
      <c r="C245" s="133">
        <v>48</v>
      </c>
      <c r="D245" s="131" t="s">
        <v>43</v>
      </c>
      <c r="E245" s="126">
        <v>2537.6</v>
      </c>
      <c r="F245" s="128">
        <f>C245*E245</f>
        <v>121804.79999999999</v>
      </c>
    </row>
    <row r="246" spans="1:10" s="48" customFormat="1" ht="36.75" customHeight="1">
      <c r="A246" s="136"/>
      <c r="B246" s="137" t="s">
        <v>306</v>
      </c>
      <c r="C246" s="72"/>
      <c r="D246" s="137"/>
      <c r="E246" s="77"/>
      <c r="F246" s="127">
        <f>SUM(F6:F245)</f>
        <v>17562342.727662541</v>
      </c>
    </row>
    <row r="247" spans="1:10" ht="36.75" customHeight="1">
      <c r="J247" s="56"/>
    </row>
    <row r="248" spans="1:10" ht="36.75" customHeight="1"/>
  </sheetData>
  <sheetProtection password="CA31" sheet="1" objects="1" scenarios="1" formatColumns="0" formatRows="0" selectLockedCells="1" selectUnlockedCells="1"/>
  <mergeCells count="2">
    <mergeCell ref="A1:F1"/>
    <mergeCell ref="A2:F2"/>
  </mergeCells>
  <printOptions horizontalCentered="1" gridLines="1"/>
  <pageMargins left="0.39370078740157499" right="0.43307086614173201" top="0.82677165354330695" bottom="0.39370078740157499" header="0.118110236220472" footer="0.118110236220472"/>
  <pageSetup paperSize="9" scale="89" orientation="landscape" r:id="rId1"/>
  <headerFooter alignWithMargins="0">
    <oddFooter>&amp;LDISPENSARY AT NAVAIKULAM&amp;C&amp;P&amp;RAS</oddFooter>
  </headerFooter>
  <rowBreaks count="2" manualBreakCount="2">
    <brk id="185" max="5" man="1"/>
    <brk id="200" max="5" man="1"/>
  </rowBreaks>
  <ignoredErrors>
    <ignoredError sqref="F11" unlockedFormula="1"/>
  </ignoredErrors>
</worksheet>
</file>

<file path=xl/worksheets/sheet2.xml><?xml version="1.0" encoding="utf-8"?>
<worksheet xmlns="http://schemas.openxmlformats.org/spreadsheetml/2006/main" xmlns:r="http://schemas.openxmlformats.org/officeDocument/2006/relationships">
  <dimension ref="A1:K20"/>
  <sheetViews>
    <sheetView zoomScale="80" zoomScaleNormal="80" workbookViewId="0">
      <selection activeCell="C29" sqref="C29"/>
    </sheetView>
  </sheetViews>
  <sheetFormatPr defaultRowHeight="15.75"/>
  <cols>
    <col min="1" max="1" width="7.85546875" style="24" bestFit="1" customWidth="1"/>
    <col min="2" max="2" width="39.5703125" style="20" bestFit="1" customWidth="1"/>
    <col min="3" max="3" width="69.28515625" style="20" customWidth="1"/>
    <col min="4" max="4" width="7.42578125" style="24" customWidth="1"/>
    <col min="5" max="5" width="8.85546875" style="24" bestFit="1" customWidth="1"/>
    <col min="6" max="6" width="11.85546875" style="20" bestFit="1" customWidth="1"/>
    <col min="7" max="7" width="9.28515625" style="20" bestFit="1" customWidth="1"/>
    <col min="8" max="8" width="10.85546875" style="20" customWidth="1"/>
    <col min="9" max="9" width="10.85546875" style="20" bestFit="1" customWidth="1"/>
    <col min="10" max="10" width="16.140625" style="20" customWidth="1"/>
    <col min="11" max="16384" width="9.140625" style="20"/>
  </cols>
  <sheetData>
    <row r="1" spans="1:11">
      <c r="A1" s="141" t="s">
        <v>186</v>
      </c>
      <c r="B1" s="141"/>
      <c r="C1" s="141"/>
      <c r="D1" s="141"/>
      <c r="E1" s="141"/>
      <c r="F1" s="141"/>
      <c r="G1" s="141"/>
      <c r="H1" s="141"/>
      <c r="I1" s="141"/>
    </row>
    <row r="2" spans="1:11">
      <c r="A2" s="141"/>
      <c r="B2" s="141"/>
      <c r="C2" s="141"/>
      <c r="D2" s="141"/>
      <c r="E2" s="141"/>
      <c r="F2" s="141"/>
      <c r="G2" s="141"/>
      <c r="H2" s="141"/>
      <c r="I2" s="141"/>
    </row>
    <row r="3" spans="1:11">
      <c r="A3" s="140" t="s">
        <v>219</v>
      </c>
      <c r="B3" s="140"/>
      <c r="C3" s="140"/>
      <c r="D3" s="140"/>
      <c r="E3" s="140"/>
      <c r="F3" s="140"/>
      <c r="G3" s="140"/>
      <c r="H3" s="140"/>
      <c r="I3" s="140"/>
      <c r="J3" s="23"/>
      <c r="K3" s="23"/>
    </row>
    <row r="4" spans="1:11">
      <c r="A4" s="32" t="s">
        <v>187</v>
      </c>
      <c r="B4" s="25" t="s">
        <v>187</v>
      </c>
      <c r="C4" s="25" t="s">
        <v>187</v>
      </c>
      <c r="D4" s="32" t="s">
        <v>187</v>
      </c>
      <c r="E4" s="32"/>
      <c r="F4" s="25" t="s">
        <v>187</v>
      </c>
      <c r="G4" s="25" t="s">
        <v>187</v>
      </c>
      <c r="H4" s="25" t="s">
        <v>187</v>
      </c>
      <c r="I4" s="25" t="s">
        <v>187</v>
      </c>
      <c r="J4" s="23"/>
      <c r="K4" s="23"/>
    </row>
    <row r="5" spans="1:11" s="38" customFormat="1">
      <c r="A5" s="36" t="s">
        <v>211</v>
      </c>
      <c r="B5" s="36" t="s">
        <v>212</v>
      </c>
      <c r="C5" s="36" t="s">
        <v>213</v>
      </c>
      <c r="D5" s="36" t="s">
        <v>214</v>
      </c>
      <c r="E5" s="36" t="s">
        <v>220</v>
      </c>
      <c r="F5" s="36" t="s">
        <v>215</v>
      </c>
      <c r="G5" s="36" t="s">
        <v>216</v>
      </c>
      <c r="H5" s="36" t="s">
        <v>217</v>
      </c>
      <c r="I5" s="36" t="s">
        <v>218</v>
      </c>
      <c r="J5" s="37"/>
      <c r="K5" s="37"/>
    </row>
    <row r="6" spans="1:11">
      <c r="A6" s="32" t="s">
        <v>187</v>
      </c>
      <c r="B6" s="25" t="s">
        <v>187</v>
      </c>
      <c r="C6" s="25" t="s">
        <v>187</v>
      </c>
      <c r="D6" s="32" t="s">
        <v>187</v>
      </c>
      <c r="E6" s="32"/>
      <c r="F6" s="25" t="s">
        <v>187</v>
      </c>
      <c r="G6" s="33" t="s">
        <v>188</v>
      </c>
      <c r="H6" s="25" t="s">
        <v>187</v>
      </c>
      <c r="I6" s="25" t="s">
        <v>187</v>
      </c>
      <c r="J6" s="23"/>
      <c r="K6" s="23"/>
    </row>
    <row r="7" spans="1:11">
      <c r="A7" s="32">
        <v>1</v>
      </c>
      <c r="B7" s="25" t="s">
        <v>207</v>
      </c>
      <c r="C7" s="25"/>
      <c r="D7" s="33" t="s">
        <v>189</v>
      </c>
      <c r="E7" s="32">
        <v>1</v>
      </c>
      <c r="F7" s="31">
        <v>22560</v>
      </c>
      <c r="G7" s="44">
        <f t="shared" ref="G7:G18" si="0">F7*12.63%</f>
        <v>2849.328</v>
      </c>
      <c r="H7" s="44">
        <f t="shared" ref="H7:H18" si="1">(G7+F7)*E7</f>
        <v>25409.328000000001</v>
      </c>
      <c r="I7" s="25"/>
      <c r="J7" s="23"/>
      <c r="K7" s="23"/>
    </row>
    <row r="8" spans="1:11" ht="30">
      <c r="A8" s="39">
        <v>2</v>
      </c>
      <c r="B8" s="40" t="s">
        <v>221</v>
      </c>
      <c r="C8" s="30" t="s">
        <v>210</v>
      </c>
      <c r="D8" s="33" t="s">
        <v>189</v>
      </c>
      <c r="E8" s="33">
        <v>12</v>
      </c>
      <c r="F8" s="31">
        <v>32560</v>
      </c>
      <c r="G8" s="44">
        <f t="shared" si="0"/>
        <v>4112.3279999999995</v>
      </c>
      <c r="H8" s="44">
        <f t="shared" si="1"/>
        <v>440067.93599999999</v>
      </c>
      <c r="I8" s="25" t="s">
        <v>187</v>
      </c>
      <c r="J8" s="23"/>
      <c r="K8" s="23"/>
    </row>
    <row r="9" spans="1:11">
      <c r="A9" s="32">
        <v>3</v>
      </c>
      <c r="B9" s="26" t="s">
        <v>222</v>
      </c>
      <c r="C9" s="26" t="s">
        <v>199</v>
      </c>
      <c r="D9" s="33" t="s">
        <v>189</v>
      </c>
      <c r="E9" s="33">
        <v>1</v>
      </c>
      <c r="F9" s="31">
        <v>175000</v>
      </c>
      <c r="G9" s="44">
        <f t="shared" si="0"/>
        <v>22102.5</v>
      </c>
      <c r="H9" s="44">
        <f t="shared" si="1"/>
        <v>197102.5</v>
      </c>
      <c r="I9" s="26"/>
      <c r="J9" s="23"/>
      <c r="K9" s="23"/>
    </row>
    <row r="10" spans="1:11">
      <c r="A10" s="32">
        <v>4</v>
      </c>
      <c r="B10" s="26" t="s">
        <v>223</v>
      </c>
      <c r="C10" s="26" t="s">
        <v>190</v>
      </c>
      <c r="D10" s="33" t="s">
        <v>189</v>
      </c>
      <c r="E10" s="33">
        <v>1</v>
      </c>
      <c r="F10" s="31">
        <v>12526</v>
      </c>
      <c r="G10" s="44">
        <f t="shared" si="0"/>
        <v>1582.0337999999999</v>
      </c>
      <c r="H10" s="44">
        <f t="shared" si="1"/>
        <v>14108.033799999999</v>
      </c>
      <c r="I10" s="25" t="s">
        <v>187</v>
      </c>
      <c r="J10" s="23"/>
      <c r="K10" s="23"/>
    </row>
    <row r="11" spans="1:11">
      <c r="A11" s="39">
        <v>5</v>
      </c>
      <c r="B11" s="41" t="s">
        <v>224</v>
      </c>
      <c r="C11" s="26" t="s">
        <v>191</v>
      </c>
      <c r="D11" s="33" t="s">
        <v>189</v>
      </c>
      <c r="E11" s="42">
        <f>'furniture calculation'!J23</f>
        <v>4</v>
      </c>
      <c r="F11" s="31" t="s">
        <v>192</v>
      </c>
      <c r="G11" s="44">
        <f t="shared" si="0"/>
        <v>1331.0756999999999</v>
      </c>
      <c r="H11" s="44">
        <f t="shared" si="1"/>
        <v>47480.302799999998</v>
      </c>
      <c r="I11" s="25" t="s">
        <v>187</v>
      </c>
      <c r="J11" s="23"/>
      <c r="K11" s="23"/>
    </row>
    <row r="12" spans="1:11">
      <c r="A12" s="32">
        <v>6</v>
      </c>
      <c r="B12" s="41" t="s">
        <v>225</v>
      </c>
      <c r="C12" s="26" t="s">
        <v>193</v>
      </c>
      <c r="D12" s="33" t="s">
        <v>189</v>
      </c>
      <c r="E12" s="42">
        <f>'furniture calculation'!C23</f>
        <v>4</v>
      </c>
      <c r="F12" s="31" t="s">
        <v>194</v>
      </c>
      <c r="G12" s="44">
        <f t="shared" si="0"/>
        <v>1342.3163999999999</v>
      </c>
      <c r="H12" s="44">
        <f t="shared" si="1"/>
        <v>47881.265599999999</v>
      </c>
      <c r="I12" s="25" t="s">
        <v>187</v>
      </c>
      <c r="J12" s="23"/>
      <c r="K12" s="23"/>
    </row>
    <row r="13" spans="1:11">
      <c r="A13" s="32">
        <v>7</v>
      </c>
      <c r="B13" s="26" t="s">
        <v>226</v>
      </c>
      <c r="C13" s="26" t="s">
        <v>195</v>
      </c>
      <c r="D13" s="33" t="s">
        <v>189</v>
      </c>
      <c r="E13" s="42">
        <f>'furniture calculation'!D23</f>
        <v>12</v>
      </c>
      <c r="F13" s="31" t="s">
        <v>196</v>
      </c>
      <c r="G13" s="44">
        <f t="shared" si="0"/>
        <v>1072.1606999999999</v>
      </c>
      <c r="H13" s="44">
        <f t="shared" si="1"/>
        <v>114733.9284</v>
      </c>
      <c r="I13" s="25" t="s">
        <v>187</v>
      </c>
      <c r="J13" s="23"/>
      <c r="K13" s="23"/>
    </row>
    <row r="14" spans="1:11">
      <c r="A14" s="39">
        <v>8</v>
      </c>
      <c r="B14" s="26" t="s">
        <v>227</v>
      </c>
      <c r="C14" s="26" t="s">
        <v>197</v>
      </c>
      <c r="D14" s="33" t="s">
        <v>189</v>
      </c>
      <c r="E14" s="42">
        <f>'furniture calculation'!E23</f>
        <v>15</v>
      </c>
      <c r="F14" s="31">
        <v>8914</v>
      </c>
      <c r="G14" s="44">
        <f t="shared" si="0"/>
        <v>1125.8381999999999</v>
      </c>
      <c r="H14" s="44">
        <f t="shared" si="1"/>
        <v>150597.573</v>
      </c>
      <c r="I14" s="25" t="s">
        <v>187</v>
      </c>
      <c r="J14" s="23"/>
      <c r="K14" s="23"/>
    </row>
    <row r="15" spans="1:11">
      <c r="A15" s="32">
        <v>9</v>
      </c>
      <c r="B15" s="26" t="s">
        <v>228</v>
      </c>
      <c r="C15" s="26" t="s">
        <v>197</v>
      </c>
      <c r="D15" s="33" t="s">
        <v>189</v>
      </c>
      <c r="E15" s="42">
        <f>'furniture calculation'!G23</f>
        <v>6</v>
      </c>
      <c r="F15" s="31">
        <v>8914</v>
      </c>
      <c r="G15" s="44">
        <f t="shared" si="0"/>
        <v>1125.8381999999999</v>
      </c>
      <c r="H15" s="44">
        <f t="shared" si="1"/>
        <v>60239.029200000004</v>
      </c>
      <c r="I15" s="25" t="s">
        <v>187</v>
      </c>
      <c r="J15" s="23"/>
      <c r="K15" s="23"/>
    </row>
    <row r="16" spans="1:11">
      <c r="A16" s="32">
        <v>10</v>
      </c>
      <c r="B16" s="26" t="s">
        <v>229</v>
      </c>
      <c r="C16" s="26" t="s">
        <v>198</v>
      </c>
      <c r="D16" s="33" t="s">
        <v>189</v>
      </c>
      <c r="E16" s="42">
        <f>'furniture calculation'!B23</f>
        <v>4</v>
      </c>
      <c r="F16" s="31">
        <v>78500</v>
      </c>
      <c r="G16" s="44">
        <f t="shared" si="0"/>
        <v>9914.5499999999993</v>
      </c>
      <c r="H16" s="44">
        <f t="shared" si="1"/>
        <v>353658.2</v>
      </c>
      <c r="I16" s="25" t="s">
        <v>187</v>
      </c>
      <c r="J16" s="23"/>
      <c r="K16" s="23"/>
    </row>
    <row r="17" spans="1:9">
      <c r="A17" s="32">
        <v>11</v>
      </c>
      <c r="B17" s="28" t="s">
        <v>209</v>
      </c>
      <c r="C17" s="27"/>
      <c r="D17" s="33" t="s">
        <v>189</v>
      </c>
      <c r="E17" s="43">
        <f>'furniture calculation'!L23</f>
        <v>4</v>
      </c>
      <c r="F17" s="31">
        <v>78540</v>
      </c>
      <c r="G17" s="44">
        <f t="shared" si="0"/>
        <v>9919.601999999999</v>
      </c>
      <c r="H17" s="44">
        <f t="shared" si="1"/>
        <v>353838.408</v>
      </c>
      <c r="I17" s="27"/>
    </row>
    <row r="18" spans="1:9">
      <c r="A18" s="39">
        <v>12</v>
      </c>
      <c r="B18" s="28" t="s">
        <v>208</v>
      </c>
      <c r="C18" s="27"/>
      <c r="D18" s="33" t="s">
        <v>189</v>
      </c>
      <c r="E18" s="43">
        <v>1</v>
      </c>
      <c r="F18" s="31">
        <v>28760</v>
      </c>
      <c r="G18" s="44">
        <f t="shared" si="0"/>
        <v>3632.3879999999999</v>
      </c>
      <c r="H18" s="44">
        <f t="shared" si="1"/>
        <v>32392.387999999999</v>
      </c>
      <c r="I18" s="27"/>
    </row>
    <row r="19" spans="1:9">
      <c r="A19" s="34"/>
      <c r="B19" s="27"/>
      <c r="C19" s="27"/>
      <c r="D19" s="33"/>
      <c r="E19" s="34"/>
      <c r="F19" s="27"/>
      <c r="G19" s="27"/>
      <c r="H19" s="27"/>
      <c r="I19" s="27"/>
    </row>
    <row r="20" spans="1:9" s="22" customFormat="1">
      <c r="A20" s="35"/>
      <c r="B20" s="29" t="s">
        <v>181</v>
      </c>
      <c r="C20" s="29"/>
      <c r="D20" s="35"/>
      <c r="E20" s="35"/>
      <c r="F20" s="29"/>
      <c r="G20" s="29"/>
      <c r="H20" s="29">
        <f>SUM(H8:H17)</f>
        <v>1779707.1768</v>
      </c>
      <c r="I20" s="29" t="s">
        <v>202</v>
      </c>
    </row>
  </sheetData>
  <mergeCells count="3">
    <mergeCell ref="A3:I3"/>
    <mergeCell ref="A2:I2"/>
    <mergeCell ref="A1:I1"/>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M27"/>
  <sheetViews>
    <sheetView zoomScale="84" zoomScaleNormal="84" workbookViewId="0">
      <selection activeCell="H27" sqref="H27"/>
    </sheetView>
  </sheetViews>
  <sheetFormatPr defaultRowHeight="15"/>
  <cols>
    <col min="1" max="2" width="22.85546875" customWidth="1"/>
    <col min="3" max="3" width="13.140625" bestFit="1" customWidth="1"/>
    <col min="4" max="4" width="20.140625" bestFit="1" customWidth="1"/>
    <col min="5" max="5" width="11.140625" bestFit="1" customWidth="1"/>
    <col min="6" max="6" width="17.42578125" customWidth="1"/>
    <col min="7" max="7" width="14.7109375" customWidth="1"/>
    <col min="8" max="8" width="22.42578125" bestFit="1" customWidth="1"/>
    <col min="9" max="9" width="36.140625" bestFit="1" customWidth="1"/>
    <col min="13" max="13" width="16.7109375" bestFit="1" customWidth="1"/>
  </cols>
  <sheetData>
    <row r="1" spans="1:13" s="17" customFormat="1" ht="15.75">
      <c r="A1" s="17" t="s">
        <v>1</v>
      </c>
    </row>
    <row r="2" spans="1:13" s="18" customFormat="1" ht="15.75"/>
    <row r="3" spans="1:13" s="19" customFormat="1" ht="15.75">
      <c r="B3" s="19" t="s">
        <v>201</v>
      </c>
      <c r="C3" s="19" t="s">
        <v>182</v>
      </c>
      <c r="D3" s="19" t="s">
        <v>200</v>
      </c>
      <c r="E3" s="19" t="s">
        <v>183</v>
      </c>
      <c r="F3" s="19" t="s">
        <v>205</v>
      </c>
      <c r="G3" s="19" t="s">
        <v>206</v>
      </c>
      <c r="H3" s="19" t="s">
        <v>184</v>
      </c>
      <c r="I3" s="19" t="s">
        <v>185</v>
      </c>
      <c r="J3" s="19" t="s">
        <v>13</v>
      </c>
      <c r="K3" s="19" t="s">
        <v>11</v>
      </c>
      <c r="L3" s="19" t="s">
        <v>14</v>
      </c>
      <c r="M3" s="19" t="s">
        <v>12</v>
      </c>
    </row>
    <row r="4" spans="1:13" s="20" customFormat="1" ht="15.75"/>
    <row r="5" spans="1:13" s="20" customFormat="1" ht="15.75">
      <c r="A5" s="20" t="s">
        <v>5</v>
      </c>
      <c r="E5" s="20">
        <v>1</v>
      </c>
      <c r="I5" s="20">
        <v>2</v>
      </c>
      <c r="K5" s="20">
        <v>1</v>
      </c>
    </row>
    <row r="6" spans="1:13" s="20" customFormat="1" ht="15.75">
      <c r="A6" s="20" t="s">
        <v>6</v>
      </c>
      <c r="H6" s="20">
        <v>4</v>
      </c>
      <c r="I6" s="20">
        <v>2</v>
      </c>
      <c r="J6" s="20">
        <v>4</v>
      </c>
    </row>
    <row r="7" spans="1:13" s="20" customFormat="1" ht="15.75">
      <c r="A7" s="20" t="s">
        <v>3</v>
      </c>
      <c r="B7" s="20">
        <v>1</v>
      </c>
      <c r="C7" s="20">
        <v>1</v>
      </c>
      <c r="D7" s="20">
        <v>3</v>
      </c>
    </row>
    <row r="8" spans="1:13" s="20" customFormat="1" ht="15.75">
      <c r="A8" s="20" t="s">
        <v>4</v>
      </c>
      <c r="E8" s="20">
        <v>2</v>
      </c>
      <c r="K8" s="20">
        <v>1</v>
      </c>
    </row>
    <row r="9" spans="1:13" s="20" customFormat="1" ht="15.75">
      <c r="A9" s="20" t="s">
        <v>3</v>
      </c>
      <c r="B9" s="20">
        <v>1</v>
      </c>
      <c r="C9" s="20">
        <v>1</v>
      </c>
      <c r="D9" s="20">
        <v>3</v>
      </c>
    </row>
    <row r="10" spans="1:13" s="20" customFormat="1" ht="15.75">
      <c r="A10" s="20" t="s">
        <v>2</v>
      </c>
      <c r="L10" s="20">
        <v>4</v>
      </c>
    </row>
    <row r="11" spans="1:13" s="20" customFormat="1" ht="15.75"/>
    <row r="12" spans="1:13" s="20" customFormat="1" ht="15.75">
      <c r="A12" s="20" t="s">
        <v>9</v>
      </c>
      <c r="B12" s="20">
        <v>1</v>
      </c>
      <c r="C12" s="20">
        <v>1</v>
      </c>
      <c r="D12" s="20">
        <v>3</v>
      </c>
      <c r="K12" s="21"/>
    </row>
    <row r="13" spans="1:13" s="20" customFormat="1" ht="15.75">
      <c r="A13" s="20" t="s">
        <v>10</v>
      </c>
      <c r="B13" s="20">
        <v>1</v>
      </c>
      <c r="C13" s="20">
        <v>1</v>
      </c>
      <c r="D13" s="20">
        <v>3</v>
      </c>
      <c r="K13" s="21"/>
    </row>
    <row r="14" spans="1:13" s="21" customFormat="1" ht="15.75">
      <c r="A14" s="21" t="s">
        <v>8</v>
      </c>
      <c r="F14" s="21">
        <v>1</v>
      </c>
      <c r="G14" s="21">
        <v>6</v>
      </c>
      <c r="I14" s="20"/>
      <c r="J14" s="20"/>
    </row>
    <row r="15" spans="1:13" s="20" customFormat="1" ht="15.75">
      <c r="A15" s="20" t="s">
        <v>7</v>
      </c>
      <c r="E15" s="20">
        <v>12</v>
      </c>
      <c r="K15" s="21"/>
      <c r="M15" s="20">
        <v>12</v>
      </c>
    </row>
    <row r="16" spans="1:13" s="20" customFormat="1" ht="15.75">
      <c r="A16" s="20" t="s">
        <v>16</v>
      </c>
    </row>
    <row r="17" spans="1:13" s="20" customFormat="1" ht="15.75"/>
    <row r="18" spans="1:13" s="20" customFormat="1" ht="15.75">
      <c r="A18" s="20" t="s">
        <v>203</v>
      </c>
    </row>
    <row r="19" spans="1:13" s="20" customFormat="1" ht="15.75">
      <c r="A19" s="20" t="s">
        <v>204</v>
      </c>
      <c r="H19" s="20">
        <v>10</v>
      </c>
      <c r="I19" s="20">
        <v>2</v>
      </c>
    </row>
    <row r="20" spans="1:13" s="20" customFormat="1" ht="15.75"/>
    <row r="21" spans="1:13" s="20" customFormat="1" ht="15.75"/>
    <row r="22" spans="1:13" s="20" customFormat="1" ht="15.75"/>
    <row r="23" spans="1:13" s="22" customFormat="1" ht="15.75">
      <c r="A23" s="22" t="s">
        <v>15</v>
      </c>
      <c r="B23" s="22">
        <f>SUM(B7:B22)</f>
        <v>4</v>
      </c>
      <c r="C23" s="22">
        <f>SUM(C7:C22)</f>
        <v>4</v>
      </c>
      <c r="D23" s="22">
        <f>SUM(D7:D22)</f>
        <v>12</v>
      </c>
      <c r="E23" s="22">
        <f>SUM(E5:E22)</f>
        <v>15</v>
      </c>
      <c r="F23" s="22">
        <f>SUM(F4:F22)</f>
        <v>1</v>
      </c>
      <c r="G23" s="22">
        <f>SUM(G14:G22)</f>
        <v>6</v>
      </c>
      <c r="H23" s="22">
        <f>SUM(H4:H22)</f>
        <v>14</v>
      </c>
      <c r="I23" s="22">
        <f>SUM(I5:I22)</f>
        <v>6</v>
      </c>
      <c r="J23" s="22">
        <f>SUM(J5:J22)</f>
        <v>4</v>
      </c>
      <c r="K23" s="22">
        <f>SUM(K5:K22)</f>
        <v>2</v>
      </c>
      <c r="L23" s="22">
        <f>SUM(L5:L22)</f>
        <v>4</v>
      </c>
      <c r="M23" s="22">
        <f>SUM(M4:M22)</f>
        <v>12</v>
      </c>
    </row>
    <row r="24" spans="1:13" s="20" customFormat="1" ht="15.75"/>
    <row r="25" spans="1:13" s="20" customFormat="1" ht="15.75"/>
    <row r="26" spans="1:13" s="20" customFormat="1" ht="15.75"/>
    <row r="27" spans="1:13">
      <c r="A27" t="s">
        <v>130</v>
      </c>
      <c r="B27">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38"/>
  <sheetViews>
    <sheetView topLeftCell="A7" workbookViewId="0">
      <selection activeCell="E33" sqref="E33"/>
    </sheetView>
  </sheetViews>
  <sheetFormatPr defaultRowHeight="12.75"/>
  <cols>
    <col min="1" max="1" width="9.140625" style="3"/>
    <col min="2" max="2" width="63.42578125" style="4" bestFit="1" customWidth="1"/>
    <col min="3" max="3" width="7.28515625" style="3" bestFit="1" customWidth="1"/>
    <col min="4" max="4" width="9.42578125" style="3" bestFit="1" customWidth="1"/>
    <col min="5" max="5" width="14.85546875" style="4" bestFit="1" customWidth="1"/>
    <col min="6" max="6" width="10.85546875" style="4" customWidth="1"/>
    <col min="7" max="7" width="15.85546875" style="4" bestFit="1" customWidth="1"/>
    <col min="8" max="8" width="8" style="4" bestFit="1" customWidth="1"/>
    <col min="9" max="16384" width="9.140625" style="4"/>
  </cols>
  <sheetData>
    <row r="1" spans="1:10" s="1" customFormat="1">
      <c r="A1" s="142" t="s">
        <v>134</v>
      </c>
      <c r="B1" s="142"/>
      <c r="C1" s="142"/>
      <c r="D1" s="142"/>
      <c r="E1" s="142"/>
      <c r="F1" s="142"/>
      <c r="G1" s="142"/>
      <c r="H1" s="142"/>
    </row>
    <row r="2" spans="1:10" s="1" customFormat="1">
      <c r="A2" s="142" t="s">
        <v>135</v>
      </c>
      <c r="B2" s="142"/>
      <c r="C2" s="142"/>
      <c r="D2" s="142"/>
      <c r="E2" s="142"/>
      <c r="F2" s="142"/>
      <c r="G2" s="142"/>
      <c r="H2" s="142"/>
    </row>
    <row r="3" spans="1:10" s="1" customFormat="1" ht="25.5">
      <c r="A3" s="2" t="s">
        <v>136</v>
      </c>
      <c r="B3" s="2" t="s">
        <v>0</v>
      </c>
      <c r="C3" s="2"/>
      <c r="D3" s="2" t="s">
        <v>137</v>
      </c>
      <c r="E3" s="2" t="s">
        <v>138</v>
      </c>
      <c r="F3" s="2" t="s">
        <v>139</v>
      </c>
      <c r="G3" s="2" t="s">
        <v>140</v>
      </c>
      <c r="H3" s="2" t="s">
        <v>141</v>
      </c>
    </row>
    <row r="4" spans="1:10">
      <c r="A4" s="3">
        <v>1</v>
      </c>
      <c r="B4" s="4" t="s">
        <v>142</v>
      </c>
      <c r="D4" s="5" t="s">
        <v>143</v>
      </c>
      <c r="E4" s="6">
        <v>2000</v>
      </c>
      <c r="F4" s="6">
        <v>8</v>
      </c>
      <c r="G4" s="6">
        <f>1.578*6000</f>
        <v>9468</v>
      </c>
      <c r="H4" s="6">
        <f>(G4/E4)*F4</f>
        <v>37.872</v>
      </c>
    </row>
    <row r="5" spans="1:10">
      <c r="A5" s="3">
        <v>2</v>
      </c>
      <c r="B5" s="7" t="s">
        <v>144</v>
      </c>
      <c r="D5" s="5" t="s">
        <v>145</v>
      </c>
      <c r="E5" s="6">
        <v>457</v>
      </c>
      <c r="F5" s="6">
        <v>14.5</v>
      </c>
      <c r="G5" s="6">
        <f>1.578*700</f>
        <v>1104.6000000000001</v>
      </c>
      <c r="H5" s="6">
        <f>(G5/E5)*F5</f>
        <v>35.047483588621446</v>
      </c>
    </row>
    <row r="6" spans="1:10">
      <c r="A6" s="3">
        <v>3</v>
      </c>
      <c r="B6" s="7" t="s">
        <v>146</v>
      </c>
      <c r="D6" s="5" t="s">
        <v>145</v>
      </c>
      <c r="E6" s="6">
        <v>3280</v>
      </c>
      <c r="F6" s="6">
        <v>19.5</v>
      </c>
      <c r="G6" s="6">
        <f>1.578*3640</f>
        <v>5743.92</v>
      </c>
      <c r="H6" s="6">
        <f>(G6/E6)*F6</f>
        <v>34.148304878048783</v>
      </c>
    </row>
    <row r="7" spans="1:10">
      <c r="A7" s="8" t="s">
        <v>24</v>
      </c>
      <c r="B7" s="7" t="s">
        <v>147</v>
      </c>
      <c r="C7" s="9">
        <v>0.5</v>
      </c>
      <c r="E7" s="6"/>
      <c r="F7" s="6"/>
      <c r="G7" s="6"/>
      <c r="H7" s="6"/>
    </row>
    <row r="8" spans="1:10">
      <c r="A8" s="8" t="s">
        <v>29</v>
      </c>
      <c r="B8" s="7" t="s">
        <v>148</v>
      </c>
      <c r="C8" s="9">
        <v>0.5</v>
      </c>
      <c r="E8" s="6"/>
      <c r="F8" s="6"/>
      <c r="G8" s="6"/>
      <c r="H8" s="6"/>
    </row>
    <row r="9" spans="1:10">
      <c r="A9" s="3">
        <v>4</v>
      </c>
      <c r="B9" s="7" t="s">
        <v>149</v>
      </c>
      <c r="C9" s="9"/>
      <c r="D9" s="5" t="s">
        <v>19</v>
      </c>
      <c r="E9" s="6">
        <v>700</v>
      </c>
      <c r="F9" s="6">
        <v>6.5</v>
      </c>
      <c r="G9" s="6">
        <f>1.578*950</f>
        <v>1499.1000000000001</v>
      </c>
      <c r="H9" s="6">
        <f>(G9/E9)*F9</f>
        <v>13.920214285714287</v>
      </c>
    </row>
    <row r="10" spans="1:10">
      <c r="A10" s="3">
        <v>5</v>
      </c>
      <c r="B10" s="7" t="s">
        <v>150</v>
      </c>
      <c r="C10" s="9"/>
      <c r="D10" s="5" t="s">
        <v>19</v>
      </c>
      <c r="E10" s="6">
        <v>650</v>
      </c>
      <c r="F10" s="6">
        <v>3</v>
      </c>
      <c r="G10" s="6">
        <f>1.578*920</f>
        <v>1451.76</v>
      </c>
      <c r="H10" s="6">
        <f>(G10/E10)*F10</f>
        <v>6.7004307692307687</v>
      </c>
    </row>
    <row r="11" spans="1:10">
      <c r="A11" s="3">
        <v>6</v>
      </c>
      <c r="B11" s="7" t="s">
        <v>151</v>
      </c>
      <c r="C11" s="9"/>
      <c r="D11" s="5" t="s">
        <v>28</v>
      </c>
      <c r="E11" s="6">
        <v>381.1</v>
      </c>
      <c r="F11" s="6">
        <v>3</v>
      </c>
      <c r="G11" s="6">
        <f>1.578*965.2</f>
        <v>1523.0856000000001</v>
      </c>
      <c r="H11" s="6">
        <f>(G11/E11)*F11</f>
        <v>11.9896531094201</v>
      </c>
    </row>
    <row r="12" spans="1:10">
      <c r="A12" s="8" t="s">
        <v>24</v>
      </c>
      <c r="B12" s="7" t="s">
        <v>152</v>
      </c>
      <c r="C12" s="9">
        <v>0.4</v>
      </c>
      <c r="E12" s="6"/>
      <c r="F12" s="6"/>
      <c r="G12" s="6"/>
    </row>
    <row r="13" spans="1:10">
      <c r="A13" s="8" t="s">
        <v>29</v>
      </c>
      <c r="B13" s="7" t="s">
        <v>153</v>
      </c>
      <c r="C13" s="9">
        <v>0.4</v>
      </c>
      <c r="E13" s="6"/>
      <c r="F13" s="6"/>
      <c r="G13" s="6"/>
      <c r="H13" s="6"/>
    </row>
    <row r="14" spans="1:10">
      <c r="A14" s="8" t="s">
        <v>30</v>
      </c>
      <c r="B14" s="7" t="s">
        <v>154</v>
      </c>
      <c r="C14" s="9">
        <v>0.1</v>
      </c>
      <c r="E14" s="6"/>
      <c r="F14" s="6"/>
      <c r="G14" s="6"/>
      <c r="H14" s="6"/>
    </row>
    <row r="15" spans="1:10">
      <c r="A15" s="8" t="s">
        <v>31</v>
      </c>
      <c r="B15" s="7" t="s">
        <v>155</v>
      </c>
      <c r="C15" s="9">
        <v>0.1</v>
      </c>
      <c r="E15" s="6"/>
      <c r="F15" s="6"/>
      <c r="G15" s="6"/>
      <c r="H15" s="6"/>
    </row>
    <row r="16" spans="1:10">
      <c r="A16" s="3">
        <v>7</v>
      </c>
      <c r="B16" s="7" t="s">
        <v>156</v>
      </c>
      <c r="D16" s="5" t="s">
        <v>157</v>
      </c>
      <c r="E16" s="6">
        <v>100</v>
      </c>
      <c r="F16" s="6">
        <v>3</v>
      </c>
      <c r="G16" s="6">
        <f>1.578*196.65</f>
        <v>310.31370000000004</v>
      </c>
      <c r="H16" s="6">
        <f>(G16/E16)*F16</f>
        <v>9.3094110000000008</v>
      </c>
      <c r="I16" s="4">
        <v>215</v>
      </c>
      <c r="J16" s="4">
        <f>C17*I16</f>
        <v>71.659499999999994</v>
      </c>
    </row>
    <row r="17" spans="1:10">
      <c r="A17" s="8" t="s">
        <v>24</v>
      </c>
      <c r="B17" s="7" t="s">
        <v>158</v>
      </c>
      <c r="C17" s="9">
        <v>0.33329999999999999</v>
      </c>
      <c r="E17" s="6"/>
      <c r="F17" s="6"/>
      <c r="G17" s="6"/>
      <c r="H17" s="6"/>
      <c r="I17" s="4">
        <v>135</v>
      </c>
      <c r="J17" s="4">
        <f>C18*I17</f>
        <v>44.9955</v>
      </c>
    </row>
    <row r="18" spans="1:10">
      <c r="A18" s="8" t="s">
        <v>29</v>
      </c>
      <c r="B18" s="7" t="s">
        <v>159</v>
      </c>
      <c r="C18" s="9">
        <v>0.33329999999999999</v>
      </c>
      <c r="E18" s="6"/>
      <c r="F18" s="6"/>
      <c r="G18" s="6"/>
      <c r="H18" s="6"/>
      <c r="I18" s="4">
        <v>240</v>
      </c>
      <c r="J18" s="4">
        <f>C19*I18</f>
        <v>79.99199999999999</v>
      </c>
    </row>
    <row r="19" spans="1:10">
      <c r="A19" s="8" t="s">
        <v>30</v>
      </c>
      <c r="B19" s="7" t="s">
        <v>160</v>
      </c>
      <c r="C19" s="9">
        <v>0.33329999999999999</v>
      </c>
      <c r="E19" s="6"/>
      <c r="F19" s="6"/>
      <c r="G19" s="6"/>
      <c r="H19" s="6"/>
      <c r="J19" s="4">
        <f>SUM(J16:J18)</f>
        <v>196.64699999999999</v>
      </c>
    </row>
    <row r="20" spans="1:10">
      <c r="A20" s="3">
        <v>8</v>
      </c>
      <c r="B20" s="7" t="s">
        <v>161</v>
      </c>
      <c r="D20" s="5" t="s">
        <v>28</v>
      </c>
      <c r="E20" s="6">
        <v>1281.33</v>
      </c>
      <c r="F20" s="6">
        <v>5</v>
      </c>
      <c r="G20" s="6">
        <f>1.578*2886.38</f>
        <v>4554.7076400000005</v>
      </c>
      <c r="H20" s="6">
        <f>(G20/E20)*F20</f>
        <v>17.773359087822811</v>
      </c>
      <c r="I20" s="4">
        <v>2500</v>
      </c>
      <c r="J20" s="4">
        <f>C21*I20</f>
        <v>833.25</v>
      </c>
    </row>
    <row r="21" spans="1:10">
      <c r="A21" s="8" t="s">
        <v>24</v>
      </c>
      <c r="B21" s="7" t="s">
        <v>162</v>
      </c>
      <c r="C21" s="9">
        <v>0.33329999999999999</v>
      </c>
      <c r="E21" s="6"/>
      <c r="F21" s="6"/>
      <c r="G21" s="6"/>
      <c r="H21" s="6"/>
      <c r="I21" s="4">
        <v>2395</v>
      </c>
      <c r="J21" s="4">
        <f>C22*I21</f>
        <v>798.25349999999992</v>
      </c>
    </row>
    <row r="22" spans="1:10">
      <c r="A22" s="8" t="s">
        <v>29</v>
      </c>
      <c r="B22" s="7" t="s">
        <v>163</v>
      </c>
      <c r="C22" s="9">
        <v>0.33329999999999999</v>
      </c>
      <c r="E22" s="6"/>
      <c r="F22" s="6"/>
      <c r="G22" s="6"/>
      <c r="H22" s="6"/>
      <c r="I22" s="4">
        <v>3765</v>
      </c>
      <c r="J22" s="4">
        <f>C23*I22</f>
        <v>1254.8744999999999</v>
      </c>
    </row>
    <row r="23" spans="1:10">
      <c r="A23" s="8" t="s">
        <v>30</v>
      </c>
      <c r="B23" s="7" t="s">
        <v>164</v>
      </c>
      <c r="C23" s="9">
        <v>0.33329999999999999</v>
      </c>
      <c r="E23" s="6"/>
      <c r="F23" s="6"/>
      <c r="G23" s="6"/>
      <c r="H23" s="6"/>
      <c r="J23" s="4">
        <f>SUM(J20:J22)</f>
        <v>2886.3779999999997</v>
      </c>
    </row>
    <row r="24" spans="1:10">
      <c r="A24" s="3">
        <v>9</v>
      </c>
      <c r="B24" s="7" t="s">
        <v>165</v>
      </c>
      <c r="D24" s="5" t="s">
        <v>166</v>
      </c>
      <c r="E24" s="6">
        <v>144.5</v>
      </c>
      <c r="F24" s="6">
        <v>2.5</v>
      </c>
      <c r="G24" s="6">
        <f>1.578*176.98</f>
        <v>279.27443999999997</v>
      </c>
      <c r="H24" s="6">
        <f>(G24/E24)*F24</f>
        <v>4.8317377162629755</v>
      </c>
    </row>
    <row r="25" spans="1:10">
      <c r="A25" s="8" t="s">
        <v>24</v>
      </c>
      <c r="B25" s="7" t="s">
        <v>167</v>
      </c>
      <c r="C25" s="9">
        <v>0.33329999999999999</v>
      </c>
      <c r="E25" s="6"/>
      <c r="F25" s="6"/>
      <c r="G25" s="6"/>
      <c r="H25" s="6"/>
      <c r="I25" s="4">
        <v>64</v>
      </c>
      <c r="J25" s="4">
        <f>C25*I25</f>
        <v>21.331199999999999</v>
      </c>
    </row>
    <row r="26" spans="1:10">
      <c r="A26" s="8" t="s">
        <v>29</v>
      </c>
      <c r="B26" s="7" t="s">
        <v>168</v>
      </c>
      <c r="C26" s="9">
        <v>0.33329999999999999</v>
      </c>
      <c r="E26" s="6"/>
      <c r="F26" s="6"/>
      <c r="G26" s="6"/>
      <c r="H26" s="6"/>
      <c r="I26" s="4">
        <v>403</v>
      </c>
      <c r="J26" s="4">
        <f>C26*I26</f>
        <v>134.31989999999999</v>
      </c>
    </row>
    <row r="27" spans="1:10">
      <c r="A27" s="8" t="s">
        <v>30</v>
      </c>
      <c r="B27" s="7" t="s">
        <v>169</v>
      </c>
      <c r="C27" s="9">
        <v>0.33329999999999999</v>
      </c>
      <c r="E27" s="6"/>
      <c r="F27" s="6"/>
      <c r="G27" s="6"/>
      <c r="H27" s="6"/>
      <c r="I27" s="4">
        <v>64</v>
      </c>
      <c r="J27" s="4">
        <f>C27*I27</f>
        <v>21.331199999999999</v>
      </c>
    </row>
    <row r="28" spans="1:10">
      <c r="A28" s="3">
        <v>10</v>
      </c>
      <c r="B28" s="7" t="s">
        <v>170</v>
      </c>
      <c r="D28" s="5" t="s">
        <v>43</v>
      </c>
      <c r="E28" s="6">
        <v>655</v>
      </c>
      <c r="F28" s="6">
        <v>3.5</v>
      </c>
      <c r="G28" s="6">
        <f>E28*1.55*1.578</f>
        <v>1602.0645000000002</v>
      </c>
      <c r="H28" s="6">
        <f>(G28/E28)*F28</f>
        <v>8.5606500000000008</v>
      </c>
      <c r="J28" s="4">
        <f>SUM(J25:J27)</f>
        <v>176.98229999999998</v>
      </c>
    </row>
    <row r="29" spans="1:10">
      <c r="A29" s="8" t="s">
        <v>24</v>
      </c>
      <c r="B29" s="7" t="s">
        <v>171</v>
      </c>
      <c r="C29" s="9">
        <v>0.5</v>
      </c>
      <c r="F29" s="6"/>
      <c r="G29" s="6"/>
      <c r="H29" s="6"/>
    </row>
    <row r="30" spans="1:10">
      <c r="A30" s="8" t="s">
        <v>29</v>
      </c>
      <c r="B30" s="7" t="s">
        <v>172</v>
      </c>
      <c r="C30" s="9">
        <v>0.5</v>
      </c>
      <c r="F30" s="6"/>
      <c r="G30" s="6"/>
      <c r="H30" s="6"/>
    </row>
    <row r="31" spans="1:10">
      <c r="A31" s="10">
        <v>11</v>
      </c>
      <c r="B31" s="11" t="s">
        <v>173</v>
      </c>
      <c r="C31" s="9"/>
      <c r="D31" s="12" t="s">
        <v>43</v>
      </c>
      <c r="E31" s="13">
        <v>35000</v>
      </c>
      <c r="F31" s="13">
        <v>2.5</v>
      </c>
      <c r="G31" s="13">
        <f>1.578*42000</f>
        <v>66276</v>
      </c>
      <c r="H31" s="13">
        <f>(G31/E31)*F31</f>
        <v>4.734</v>
      </c>
    </row>
    <row r="32" spans="1:10">
      <c r="A32" s="3">
        <v>12</v>
      </c>
      <c r="B32" s="7" t="s">
        <v>174</v>
      </c>
      <c r="C32" s="9"/>
      <c r="D32" s="5" t="s">
        <v>175</v>
      </c>
      <c r="E32" s="6">
        <v>825</v>
      </c>
      <c r="F32" s="6">
        <v>4</v>
      </c>
      <c r="G32" s="6">
        <f>E32*1.7*1.578</f>
        <v>2213.145</v>
      </c>
      <c r="H32" s="6">
        <f>(G32/E32)*F32</f>
        <v>10.730399999999999</v>
      </c>
    </row>
    <row r="33" spans="1:8">
      <c r="A33" s="8" t="s">
        <v>24</v>
      </c>
      <c r="B33" s="7" t="s">
        <v>176</v>
      </c>
      <c r="C33" s="9">
        <v>0.7</v>
      </c>
      <c r="F33" s="6"/>
      <c r="G33" s="6"/>
      <c r="H33" s="6"/>
    </row>
    <row r="34" spans="1:8">
      <c r="A34" s="8" t="s">
        <v>29</v>
      </c>
      <c r="B34" s="7" t="s">
        <v>177</v>
      </c>
      <c r="C34" s="9">
        <v>0.3</v>
      </c>
      <c r="G34" s="6"/>
      <c r="H34" s="6"/>
    </row>
    <row r="35" spans="1:8">
      <c r="A35" s="3">
        <v>13</v>
      </c>
      <c r="B35" s="7" t="s">
        <v>178</v>
      </c>
      <c r="C35" s="9"/>
      <c r="D35" s="5" t="s">
        <v>43</v>
      </c>
      <c r="E35" s="6">
        <v>143.38</v>
      </c>
      <c r="F35" s="6">
        <v>25</v>
      </c>
      <c r="G35" s="6">
        <f>(G36+G37/2)*1.578</f>
        <v>426.06</v>
      </c>
      <c r="H35" s="6">
        <f>(G35/E35)*F35</f>
        <v>74.288603710419864</v>
      </c>
    </row>
    <row r="36" spans="1:8">
      <c r="A36" s="8" t="s">
        <v>24</v>
      </c>
      <c r="B36" s="7" t="s">
        <v>179</v>
      </c>
      <c r="C36" s="9">
        <v>0.5</v>
      </c>
      <c r="G36" s="6">
        <v>120</v>
      </c>
      <c r="H36" s="6"/>
    </row>
    <row r="37" spans="1:8">
      <c r="A37" s="8" t="s">
        <v>29</v>
      </c>
      <c r="B37" s="7" t="s">
        <v>180</v>
      </c>
      <c r="C37" s="9">
        <v>0.5</v>
      </c>
      <c r="G37" s="6">
        <v>300</v>
      </c>
      <c r="H37" s="6"/>
    </row>
    <row r="38" spans="1:8" s="1" customFormat="1">
      <c r="A38" s="14">
        <v>14</v>
      </c>
      <c r="B38" s="142" t="s">
        <v>181</v>
      </c>
      <c r="C38" s="142"/>
      <c r="D38" s="142"/>
      <c r="E38" s="142"/>
      <c r="F38" s="15">
        <f>SUM(F4:F37)</f>
        <v>100</v>
      </c>
      <c r="G38" s="15"/>
      <c r="H38" s="16">
        <f>SUM(H4:H37)/100</f>
        <v>2.6990624814554103</v>
      </c>
    </row>
  </sheetData>
  <mergeCells count="3">
    <mergeCell ref="A1:H1"/>
    <mergeCell ref="A2:H2"/>
    <mergeCell ref="B38:E38"/>
  </mergeCells>
  <printOptions gridLines="1"/>
  <pageMargins left="0.70866141732283472" right="0.70866141732283472" top="0.74803149606299213" bottom="0.74803149606299213" header="0.31496062992125984" footer="0.31496062992125984"/>
  <pageSetup paperSize="9" scale="95" orientation="landscape" horizontalDpi="300" verticalDpi="300" r:id="rId1"/>
  <headerFooter>
    <oddHeader>&amp;RAnnexure - 5</oddHeader>
    <oddFooter>&amp;LHindustan Steelworks Constructions Limited&amp;RArchitects Studio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CIVIL WORKS</vt:lpstr>
      <vt:lpstr>FURNITURE</vt:lpstr>
      <vt:lpstr>furniture calculation</vt:lpstr>
      <vt:lpstr>CI</vt:lpstr>
      <vt:lpstr>CI!Print_Area</vt:lpstr>
      <vt:lpstr>'CIVIL WORKS'!Print_Area</vt:lpstr>
      <vt:lpstr>'CIVIL WORKS'!Print_Titles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Soumya</cp:lastModifiedBy>
  <cp:lastPrinted>2013-07-01T12:37:13Z</cp:lastPrinted>
  <dcterms:created xsi:type="dcterms:W3CDTF">2012-06-02T05:36:50Z</dcterms:created>
  <dcterms:modified xsi:type="dcterms:W3CDTF">2013-07-16T08:08:29Z</dcterms:modified>
</cp:coreProperties>
</file>